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6" activeTab="6"/>
  </bookViews>
  <sheets>
    <sheet name="总表" sheetId="6" state="hidden" r:id="rId1"/>
    <sheet name="分解表" sheetId="4" state="hidden" r:id="rId2"/>
    <sheet name="0605社招" sheetId="18" state="hidden" r:id="rId3"/>
    <sheet name="0605遴选 " sheetId="20" state="hidden" r:id="rId4"/>
    <sheet name="0606社招" sheetId="21" state="hidden" r:id="rId5"/>
    <sheet name="0608社招" sheetId="23" state="hidden" r:id="rId6"/>
    <sheet name="社招" sheetId="26" r:id="rId7"/>
    <sheet name="0606遴选" sheetId="22" state="hidden" r:id="rId8"/>
    <sheet name="0608遴选" sheetId="24" state="hidden" r:id="rId9"/>
    <sheet name="遴选2" sheetId="19" state="hidden" r:id="rId10"/>
    <sheet name="任职资格体系" sheetId="16" state="hidden" r:id="rId11"/>
    <sheet name="核定表简表" sheetId="8" state="hidden" r:id="rId12"/>
    <sheet name="简表 (3)" sheetId="13" state="hidden" r:id="rId13"/>
    <sheet name="人才培养目标" sheetId="5" state="hidden" r:id="rId14"/>
  </sheets>
  <definedNames>
    <definedName name="_xlnm._FilterDatabase" localSheetId="0" hidden="1">总表!$A$5:$IS$101</definedName>
    <definedName name="_xlnm._FilterDatabase" localSheetId="1" hidden="1">分解表!$A$3:$P$276</definedName>
    <definedName name="_xlnm._FilterDatabase" localSheetId="2" hidden="1">'0605社招'!$A$2:$J$17</definedName>
    <definedName name="_xlnm._FilterDatabase" localSheetId="3" hidden="1">'0605遴选 '!$A$2:$J$14</definedName>
    <definedName name="_xlnm._FilterDatabase" localSheetId="4" hidden="1">'0606社招'!$A$2:$J$16</definedName>
    <definedName name="_xlnm._FilterDatabase" localSheetId="5" hidden="1">'0608社招'!$A$2:$J$16</definedName>
    <definedName name="_xlnm._FilterDatabase" localSheetId="7" hidden="1">'0606遴选'!$A$2:$J$13</definedName>
    <definedName name="_xlnm._FilterDatabase" localSheetId="8" hidden="1">'0608遴选'!$A$2:$J$13</definedName>
    <definedName name="_xlnm._FilterDatabase" localSheetId="9" hidden="1">遴选2!$A$2:$K$17</definedName>
    <definedName name="_xlnm._FilterDatabase" localSheetId="10" hidden="1">任职资格体系!$A$2:$P$33</definedName>
    <definedName name="_xlnm._FilterDatabase" localSheetId="11" hidden="1">核定表简表!$A$3:$GX$76</definedName>
    <definedName name="_xlnm._FilterDatabase" localSheetId="12" hidden="1">'简表 (3)'!$A$3:$GT$61</definedName>
    <definedName name="_xlnm._FilterDatabase" localSheetId="6" hidden="1">社招!$A$2:$E$16</definedName>
    <definedName name="_xlnm.Print_Titles" localSheetId="1">分解表!$A$2:$IV$4</definedName>
    <definedName name="_xlnm.Print_Area" localSheetId="13">人才培养目标!$A$1:$H$13</definedName>
    <definedName name="_xlnm.Print_Titles" localSheetId="0">总表!$A:$BB,总表!$2:$5</definedName>
    <definedName name="_xlnm.Print_Area" localSheetId="0">总表!$A$1:$BS$100</definedName>
    <definedName name="_xlnm.Print_Titles" localSheetId="11">核定表简表!$A:$O,核定表简表!$2:$5</definedName>
    <definedName name="_xlnm.Print_Area" localSheetId="11">核定表简表!$A$1:$V$75</definedName>
    <definedName name="_xlnm.Print_Titles" localSheetId="12">'简表 (3)'!$A:$K,'简表 (3)'!$2:$5</definedName>
    <definedName name="_xlnm.Print_Area" localSheetId="12">'简表 (3)'!$A$1:$S$60</definedName>
    <definedName name="_xlnm.Print_Area" localSheetId="10">任职资格体系!$A$1:$P$34</definedName>
    <definedName name="_xlnm.Print_Titles" localSheetId="2">'0605社招'!$1:$3</definedName>
    <definedName name="_xlnm.Print_Titles" localSheetId="9">遴选2!$1:$3</definedName>
    <definedName name="_xlnm.Print_Area" localSheetId="2">'0605社招'!$A$1:$J$17</definedName>
    <definedName name="_xlnm.Print_Titles" localSheetId="3">'0605遴选 '!$A$1:$IP$3</definedName>
    <definedName name="_xlnm.Print_Area" localSheetId="3">'0605遴选 '!$A$1:$J$14</definedName>
    <definedName name="_xlnm.Print_Titles" localSheetId="4">'0606社招'!$1:$3</definedName>
    <definedName name="_xlnm.Print_Area" localSheetId="4">'0606社招'!$A$1:$J$16</definedName>
    <definedName name="_xlnm.Print_Titles" localSheetId="7">'0606遴选'!$A$1:$IP$3</definedName>
    <definedName name="_xlnm.Print_Area" localSheetId="7">'0606遴选'!$A$1:$J$13</definedName>
    <definedName name="_xlnm.Print_Titles" localSheetId="5">'0608社招'!$1:$3</definedName>
    <definedName name="_xlnm.Print_Area" localSheetId="5">'0608社招'!$A$1:$J$16</definedName>
    <definedName name="_xlnm.Print_Titles" localSheetId="8">'0608遴选'!$A$1:$IP$3</definedName>
    <definedName name="_xlnm.Print_Area" localSheetId="8">'0608遴选'!$A$1:$J$13</definedName>
    <definedName name="_xlnm.Print_Titles" localSheetId="6">社招!$1:$3</definedName>
    <definedName name="_xlnm.Print_Area" localSheetId="6">社招!$A$1:$E$11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杨帆</author>
    <author>项经部</author>
    <author>何宇</author>
  </authors>
  <commentList>
    <comment ref="X11" authorId="0">
      <text>
        <r>
          <rPr>
            <b/>
            <sz val="9"/>
            <rFont val="宋体"/>
            <charset val="134"/>
          </rPr>
          <t>Lenovo:</t>
        </r>
        <r>
          <rPr>
            <sz val="9"/>
            <rFont val="宋体"/>
            <charset val="134"/>
          </rPr>
          <t xml:space="preserve">
副总兼任，不另增编</t>
        </r>
      </text>
    </comment>
    <comment ref="AC11" authorId="0">
      <text>
        <r>
          <rPr>
            <b/>
            <sz val="9"/>
            <rFont val="宋体"/>
            <charset val="134"/>
          </rPr>
          <t>Lenovo:</t>
        </r>
        <r>
          <rPr>
            <sz val="9"/>
            <rFont val="宋体"/>
            <charset val="134"/>
          </rPr>
          <t xml:space="preserve">
副总兼任，不另增编</t>
        </r>
      </text>
    </comment>
    <comment ref="AH11" authorId="0">
      <text>
        <r>
          <rPr>
            <b/>
            <sz val="9"/>
            <rFont val="宋体"/>
            <charset val="134"/>
          </rPr>
          <t>Lenovo:</t>
        </r>
        <r>
          <rPr>
            <sz val="9"/>
            <rFont val="宋体"/>
            <charset val="134"/>
          </rPr>
          <t xml:space="preserve">
副总兼任，不另增编</t>
        </r>
      </text>
    </comment>
    <comment ref="X25" authorId="0">
      <text>
        <r>
          <rPr>
            <b/>
            <sz val="9"/>
            <rFont val="宋体"/>
            <charset val="134"/>
          </rPr>
          <t>Lenovo:</t>
        </r>
        <r>
          <rPr>
            <sz val="9"/>
            <rFont val="宋体"/>
            <charset val="134"/>
          </rPr>
          <t xml:space="preserve">
副总兼任，不另增编</t>
        </r>
      </text>
    </comment>
    <comment ref="AC25" authorId="0">
      <text>
        <r>
          <rPr>
            <b/>
            <sz val="9"/>
            <rFont val="宋体"/>
            <charset val="134"/>
          </rPr>
          <t>Lenovo:</t>
        </r>
        <r>
          <rPr>
            <sz val="9"/>
            <rFont val="宋体"/>
            <charset val="134"/>
          </rPr>
          <t xml:space="preserve">
副总兼任，不另增编</t>
        </r>
      </text>
    </comment>
    <comment ref="AH25" authorId="0">
      <text>
        <r>
          <rPr>
            <b/>
            <sz val="9"/>
            <rFont val="宋体"/>
            <charset val="134"/>
          </rPr>
          <t>Lenovo:</t>
        </r>
        <r>
          <rPr>
            <sz val="9"/>
            <rFont val="宋体"/>
            <charset val="134"/>
          </rPr>
          <t xml:space="preserve">
副总兼任，不另增编</t>
        </r>
      </text>
    </comment>
    <comment ref="AG27" authorId="1">
      <text>
        <r>
          <rPr>
            <sz val="9"/>
            <rFont val="宋体"/>
            <charset val="134"/>
          </rPr>
          <t xml:space="preserve">徐东、杨显、张华臣
</t>
        </r>
      </text>
    </comment>
    <comment ref="BJ28" authorId="1">
      <text>
        <r>
          <rPr>
            <sz val="9"/>
            <rFont val="宋体"/>
            <charset val="134"/>
          </rPr>
          <t xml:space="preserve">刘尚华借调机关
</t>
        </r>
      </text>
    </comment>
    <comment ref="AM32" authorId="2">
      <text>
        <r>
          <rPr>
            <b/>
            <sz val="9"/>
            <rFont val="宋体"/>
            <charset val="134"/>
          </rPr>
          <t>项经部:</t>
        </r>
        <r>
          <rPr>
            <sz val="9"/>
            <rFont val="宋体"/>
            <charset val="134"/>
          </rPr>
          <t xml:space="preserve">
副总兼工区长</t>
        </r>
      </text>
    </comment>
    <comment ref="BE32" authorId="2">
      <text>
        <r>
          <rPr>
            <b/>
            <sz val="9"/>
            <rFont val="宋体"/>
            <charset val="134"/>
          </rPr>
          <t>项经部:</t>
        </r>
        <r>
          <rPr>
            <sz val="9"/>
            <rFont val="宋体"/>
            <charset val="134"/>
          </rPr>
          <t xml:space="preserve">
与项经部合数办公，驾驶员也合并</t>
        </r>
      </text>
    </comment>
    <comment ref="X33" authorId="0">
      <text>
        <r>
          <rPr>
            <b/>
            <sz val="9"/>
            <rFont val="宋体"/>
            <charset val="134"/>
          </rPr>
          <t>Lenovo:</t>
        </r>
        <r>
          <rPr>
            <sz val="9"/>
            <rFont val="宋体"/>
            <charset val="134"/>
          </rPr>
          <t xml:space="preserve">
副总兼任，不另增编</t>
        </r>
      </text>
    </comment>
    <comment ref="AC33" authorId="0">
      <text>
        <r>
          <rPr>
            <b/>
            <sz val="9"/>
            <rFont val="宋体"/>
            <charset val="134"/>
          </rPr>
          <t>Lenovo:</t>
        </r>
        <r>
          <rPr>
            <sz val="9"/>
            <rFont val="宋体"/>
            <charset val="134"/>
          </rPr>
          <t xml:space="preserve">
副总兼任，不另增编</t>
        </r>
      </text>
    </comment>
    <comment ref="AH33" authorId="0">
      <text>
        <r>
          <rPr>
            <b/>
            <sz val="9"/>
            <rFont val="宋体"/>
            <charset val="134"/>
          </rPr>
          <t>Lenovo:</t>
        </r>
        <r>
          <rPr>
            <sz val="9"/>
            <rFont val="宋体"/>
            <charset val="134"/>
          </rPr>
          <t xml:space="preserve">
副总兼任，不另增编</t>
        </r>
      </text>
    </comment>
    <comment ref="AM34" authorId="2">
      <text>
        <r>
          <rPr>
            <b/>
            <sz val="9"/>
            <rFont val="宋体"/>
            <charset val="134"/>
          </rPr>
          <t>项经部:</t>
        </r>
        <r>
          <rPr>
            <sz val="9"/>
            <rFont val="宋体"/>
            <charset val="134"/>
          </rPr>
          <t xml:space="preserve">
副总兼工区长
</t>
        </r>
      </text>
    </comment>
    <comment ref="X42" authorId="0">
      <text>
        <r>
          <rPr>
            <b/>
            <sz val="9"/>
            <rFont val="宋体"/>
            <charset val="134"/>
          </rPr>
          <t>Lenovo:</t>
        </r>
        <r>
          <rPr>
            <sz val="9"/>
            <rFont val="宋体"/>
            <charset val="134"/>
          </rPr>
          <t xml:space="preserve">
副总兼任，不另增编</t>
        </r>
      </text>
    </comment>
    <comment ref="AC42" authorId="0">
      <text>
        <r>
          <rPr>
            <b/>
            <sz val="9"/>
            <rFont val="宋体"/>
            <charset val="134"/>
          </rPr>
          <t>Lenovo:</t>
        </r>
        <r>
          <rPr>
            <sz val="9"/>
            <rFont val="宋体"/>
            <charset val="134"/>
          </rPr>
          <t xml:space="preserve">
副总兼任，不另增编</t>
        </r>
      </text>
    </comment>
    <comment ref="AH42" authorId="0">
      <text>
        <r>
          <rPr>
            <b/>
            <sz val="9"/>
            <rFont val="宋体"/>
            <charset val="134"/>
          </rPr>
          <t>Lenovo:</t>
        </r>
        <r>
          <rPr>
            <sz val="9"/>
            <rFont val="宋体"/>
            <charset val="134"/>
          </rPr>
          <t xml:space="preserve">
副总兼任，不另增编</t>
        </r>
      </text>
    </comment>
    <comment ref="AZ47" authorId="0">
      <text>
        <r>
          <rPr>
            <b/>
            <sz val="9"/>
            <rFont val="宋体"/>
            <charset val="134"/>
          </rPr>
          <t>Lenovo:</t>
        </r>
        <r>
          <rPr>
            <sz val="9"/>
            <rFont val="宋体"/>
            <charset val="134"/>
          </rPr>
          <t xml:space="preserve">
产业工人</t>
        </r>
      </text>
    </comment>
    <comment ref="X70" authorId="0">
      <text>
        <r>
          <rPr>
            <b/>
            <sz val="9"/>
            <rFont val="宋体"/>
            <charset val="134"/>
          </rPr>
          <t>Lenovo:</t>
        </r>
        <r>
          <rPr>
            <sz val="9"/>
            <rFont val="宋体"/>
            <charset val="134"/>
          </rPr>
          <t xml:space="preserve">
副总兼任，不另增编</t>
        </r>
      </text>
    </comment>
    <comment ref="AC70" authorId="0">
      <text>
        <r>
          <rPr>
            <b/>
            <sz val="9"/>
            <rFont val="宋体"/>
            <charset val="134"/>
          </rPr>
          <t>Lenovo:</t>
        </r>
        <r>
          <rPr>
            <sz val="9"/>
            <rFont val="宋体"/>
            <charset val="134"/>
          </rPr>
          <t xml:space="preserve">
副总兼任，不另增编</t>
        </r>
      </text>
    </comment>
    <comment ref="AH70" authorId="0">
      <text>
        <r>
          <rPr>
            <b/>
            <sz val="9"/>
            <rFont val="宋体"/>
            <charset val="134"/>
          </rPr>
          <t>Lenovo:</t>
        </r>
        <r>
          <rPr>
            <sz val="9"/>
            <rFont val="宋体"/>
            <charset val="134"/>
          </rPr>
          <t xml:space="preserve">
副总兼任，不另增编</t>
        </r>
      </text>
    </comment>
    <comment ref="X73" authorId="0">
      <text>
        <r>
          <rPr>
            <b/>
            <sz val="9"/>
            <rFont val="宋体"/>
            <charset val="134"/>
          </rPr>
          <t>Lenovo:</t>
        </r>
        <r>
          <rPr>
            <sz val="9"/>
            <rFont val="宋体"/>
            <charset val="134"/>
          </rPr>
          <t xml:space="preserve">
副总兼任，不另增编</t>
        </r>
      </text>
    </comment>
    <comment ref="AC73" authorId="0">
      <text>
        <r>
          <rPr>
            <b/>
            <sz val="9"/>
            <rFont val="宋体"/>
            <charset val="134"/>
          </rPr>
          <t>Lenovo:</t>
        </r>
        <r>
          <rPr>
            <sz val="9"/>
            <rFont val="宋体"/>
            <charset val="134"/>
          </rPr>
          <t xml:space="preserve">
副总兼任，不另增编</t>
        </r>
      </text>
    </comment>
    <comment ref="X84" authorId="3">
      <text>
        <r>
          <rPr>
            <sz val="9"/>
            <rFont val="宋体"/>
            <charset val="134"/>
          </rPr>
          <t>分公司分总经理兼任</t>
        </r>
      </text>
    </comment>
    <comment ref="X94" authorId="0">
      <text>
        <r>
          <rPr>
            <b/>
            <sz val="9"/>
            <rFont val="宋体"/>
            <charset val="134"/>
          </rPr>
          <t>Lenovo:</t>
        </r>
        <r>
          <rPr>
            <sz val="9"/>
            <rFont val="宋体"/>
            <charset val="134"/>
          </rPr>
          <t xml:space="preserve">
副总兼任，不另增编</t>
        </r>
      </text>
    </comment>
    <comment ref="AC94" authorId="0">
      <text>
        <r>
          <rPr>
            <b/>
            <sz val="9"/>
            <rFont val="宋体"/>
            <charset val="134"/>
          </rPr>
          <t>Lenovo:</t>
        </r>
        <r>
          <rPr>
            <sz val="9"/>
            <rFont val="宋体"/>
            <charset val="134"/>
          </rPr>
          <t xml:space="preserve">
副总兼任，不另增编</t>
        </r>
      </text>
    </comment>
    <comment ref="AH94" authorId="0">
      <text>
        <r>
          <rPr>
            <b/>
            <sz val="9"/>
            <rFont val="宋体"/>
            <charset val="134"/>
          </rPr>
          <t>Lenovo:</t>
        </r>
        <r>
          <rPr>
            <sz val="9"/>
            <rFont val="宋体"/>
            <charset val="134"/>
          </rPr>
          <t xml:space="preserve">
副总兼任，不另增编</t>
        </r>
      </text>
    </comment>
  </commentList>
</comments>
</file>

<file path=xl/comments2.xml><?xml version="1.0" encoding="utf-8"?>
<comments xmlns="http://schemas.openxmlformats.org/spreadsheetml/2006/main">
  <authors>
    <author>Lenovo</author>
    <author>项经部</author>
    <author>何宇</author>
  </authors>
  <commentList>
    <comment ref="F7" authorId="0">
      <text>
        <r>
          <rPr>
            <b/>
            <sz val="9"/>
            <rFont val="宋体"/>
            <charset val="134"/>
          </rPr>
          <t>Lenovo:</t>
        </r>
        <r>
          <rPr>
            <sz val="9"/>
            <rFont val="宋体"/>
            <charset val="134"/>
          </rPr>
          <t xml:space="preserve">
副总兼任，不另增编</t>
        </r>
      </text>
    </comment>
    <comment ref="F17" authorId="0">
      <text>
        <r>
          <rPr>
            <b/>
            <sz val="9"/>
            <rFont val="宋体"/>
            <charset val="134"/>
          </rPr>
          <t>Lenovo:</t>
        </r>
        <r>
          <rPr>
            <sz val="9"/>
            <rFont val="宋体"/>
            <charset val="134"/>
          </rPr>
          <t xml:space="preserve">
副总兼任，不另增编</t>
        </r>
      </text>
    </comment>
    <comment ref="K24" authorId="1">
      <text>
        <r>
          <rPr>
            <b/>
            <sz val="9"/>
            <rFont val="宋体"/>
            <charset val="134"/>
          </rPr>
          <t>项经部:</t>
        </r>
        <r>
          <rPr>
            <sz val="9"/>
            <rFont val="宋体"/>
            <charset val="134"/>
          </rPr>
          <t xml:space="preserve">
副总兼工区长</t>
        </r>
      </text>
    </comment>
    <comment ref="P24" authorId="1">
      <text>
        <r>
          <rPr>
            <b/>
            <sz val="9"/>
            <rFont val="宋体"/>
            <charset val="134"/>
          </rPr>
          <t>项经部:</t>
        </r>
        <r>
          <rPr>
            <sz val="9"/>
            <rFont val="宋体"/>
            <charset val="134"/>
          </rPr>
          <t xml:space="preserve">
与项经部合数办公，驾驶员也合并</t>
        </r>
      </text>
    </comment>
    <comment ref="F25" authorId="0">
      <text>
        <r>
          <rPr>
            <b/>
            <sz val="9"/>
            <rFont val="宋体"/>
            <charset val="134"/>
          </rPr>
          <t>Lenovo:</t>
        </r>
        <r>
          <rPr>
            <sz val="9"/>
            <rFont val="宋体"/>
            <charset val="134"/>
          </rPr>
          <t xml:space="preserve">
副总兼任，不另增编</t>
        </r>
      </text>
    </comment>
    <comment ref="K26" authorId="1">
      <text>
        <r>
          <rPr>
            <b/>
            <sz val="9"/>
            <rFont val="宋体"/>
            <charset val="134"/>
          </rPr>
          <t>项经部:</t>
        </r>
        <r>
          <rPr>
            <sz val="9"/>
            <rFont val="宋体"/>
            <charset val="134"/>
          </rPr>
          <t xml:space="preserve">
副总兼工区长
</t>
        </r>
      </text>
    </comment>
    <comment ref="F30" authorId="0">
      <text>
        <r>
          <rPr>
            <b/>
            <sz val="9"/>
            <rFont val="宋体"/>
            <charset val="134"/>
          </rPr>
          <t>Lenovo:</t>
        </r>
        <r>
          <rPr>
            <sz val="9"/>
            <rFont val="宋体"/>
            <charset val="134"/>
          </rPr>
          <t xml:space="preserve">
副总兼任，不另增编</t>
        </r>
      </text>
    </comment>
    <comment ref="F50" authorId="0">
      <text>
        <r>
          <rPr>
            <b/>
            <sz val="9"/>
            <rFont val="宋体"/>
            <charset val="134"/>
          </rPr>
          <t>Lenovo:</t>
        </r>
        <r>
          <rPr>
            <sz val="9"/>
            <rFont val="宋体"/>
            <charset val="134"/>
          </rPr>
          <t xml:space="preserve">
副总兼任，不另增编</t>
        </r>
      </text>
    </comment>
    <comment ref="F53" authorId="0">
      <text>
        <r>
          <rPr>
            <b/>
            <sz val="9"/>
            <rFont val="宋体"/>
            <charset val="134"/>
          </rPr>
          <t>Lenovo:</t>
        </r>
        <r>
          <rPr>
            <sz val="9"/>
            <rFont val="宋体"/>
            <charset val="134"/>
          </rPr>
          <t xml:space="preserve">
副总兼任，不另增编</t>
        </r>
      </text>
    </comment>
    <comment ref="F60" authorId="2">
      <text>
        <r>
          <rPr>
            <sz val="9"/>
            <rFont val="宋体"/>
            <charset val="134"/>
          </rPr>
          <t>分公司分总经理兼任</t>
        </r>
      </text>
    </comment>
    <comment ref="F66" authorId="0">
      <text>
        <r>
          <rPr>
            <b/>
            <sz val="9"/>
            <rFont val="宋体"/>
            <charset val="134"/>
          </rPr>
          <t>Lenovo:</t>
        </r>
        <r>
          <rPr>
            <sz val="9"/>
            <rFont val="宋体"/>
            <charset val="134"/>
          </rPr>
          <t xml:space="preserve">
副总兼任，不另增编</t>
        </r>
      </text>
    </comment>
  </commentList>
</comments>
</file>

<file path=xl/sharedStrings.xml><?xml version="1.0" encoding="utf-8"?>
<sst xmlns="http://schemas.openxmlformats.org/spreadsheetml/2006/main" count="4151" uniqueCount="759">
  <si>
    <t>附件1</t>
  </si>
  <si>
    <t>高开公司所属分公司机构设置、岗位编制及用工需求汇总表</t>
  </si>
  <si>
    <t>序号</t>
  </si>
  <si>
    <t>单位</t>
  </si>
  <si>
    <t>部门</t>
  </si>
  <si>
    <t>里程KM</t>
  </si>
  <si>
    <t>本部岗位编制（5+20人）</t>
  </si>
  <si>
    <t>项目部岗位编制（3人）</t>
  </si>
  <si>
    <t>工区岗位编制（6-8人）</t>
  </si>
  <si>
    <t>总编制数</t>
  </si>
  <si>
    <t>总在岗数</t>
  </si>
  <si>
    <t>用工
需求数</t>
  </si>
  <si>
    <t>后勤辅助类岗位</t>
  </si>
  <si>
    <t>互通收费站保洁、拌合站机料岗位（小修、专项临时聘请）</t>
  </si>
  <si>
    <t>定编情况</t>
  </si>
  <si>
    <t>在岗情况</t>
  </si>
  <si>
    <t>2024年用工需求
（小于等于定编-在岗数）</t>
  </si>
  <si>
    <t>总经理</t>
  </si>
  <si>
    <t>副总经理</t>
  </si>
  <si>
    <t>部长</t>
  </si>
  <si>
    <t>副部长</t>
  </si>
  <si>
    <t>职员</t>
  </si>
  <si>
    <t>小计</t>
  </si>
  <si>
    <t>项目经理</t>
  </si>
  <si>
    <t>常务副经理</t>
  </si>
  <si>
    <t>项目总工</t>
  </si>
  <si>
    <t>安全总监</t>
  </si>
  <si>
    <t>工区长</t>
  </si>
  <si>
    <t>工程管理岗</t>
  </si>
  <si>
    <t>安全管理岗</t>
  </si>
  <si>
    <t>操作手</t>
  </si>
  <si>
    <t>驾驶员</t>
  </si>
  <si>
    <t>厨师</t>
  </si>
  <si>
    <t>保洁</t>
  </si>
  <si>
    <t>门卫</t>
  </si>
  <si>
    <t>过磅</t>
  </si>
  <si>
    <t>监料</t>
  </si>
  <si>
    <t>武汉分公司</t>
  </si>
  <si>
    <t>本部</t>
  </si>
  <si>
    <t>领导班子</t>
  </si>
  <si>
    <t>/</t>
  </si>
  <si>
    <t>综合管理部</t>
  </si>
  <si>
    <t>市场经营部</t>
  </si>
  <si>
    <t>生产管理部</t>
  </si>
  <si>
    <t>安全环保部</t>
  </si>
  <si>
    <t>孝感项目部
（孝感工区一门两牌）</t>
  </si>
  <si>
    <t>孝感工区</t>
  </si>
  <si>
    <t>应城工区</t>
  </si>
  <si>
    <t>大悟工区</t>
  </si>
  <si>
    <t>武汉项目部
（武汉工区一门两牌）</t>
  </si>
  <si>
    <t>武汉工区</t>
  </si>
  <si>
    <t>咸宁工区</t>
  </si>
  <si>
    <t>嘉鱼工区</t>
  </si>
  <si>
    <t>联交投项目部
（汉洪工区一门两牌）</t>
  </si>
  <si>
    <t>汉洪工区</t>
  </si>
  <si>
    <t>汉英工区</t>
  </si>
  <si>
    <t>合计</t>
  </si>
  <si>
    <t>江汉分公司</t>
  </si>
  <si>
    <t>楚天项目部
（永安工区一门两牌）</t>
  </si>
  <si>
    <t>永安工区</t>
  </si>
  <si>
    <t>大随工区</t>
  </si>
  <si>
    <t>江汉项目部
（江陵工区一门两牌）</t>
  </si>
  <si>
    <t>江陵工区</t>
  </si>
  <si>
    <t>江北工区</t>
  </si>
  <si>
    <t>石首东工区</t>
  </si>
  <si>
    <t>洪监工区</t>
  </si>
  <si>
    <t>赤壁桥工区</t>
  </si>
  <si>
    <t>随岳项目部
（大洪山工区一门两牌）</t>
  </si>
  <si>
    <t>大洪山工区</t>
  </si>
  <si>
    <t>随县工区</t>
  </si>
  <si>
    <t>京山工区</t>
  </si>
  <si>
    <t>沙洋工区</t>
  </si>
  <si>
    <t>鄂东分公司</t>
  </si>
  <si>
    <t>鄂东麻阳项目部
（麻阳南工区一门两牌）</t>
  </si>
  <si>
    <t>麻阳南工区</t>
  </si>
  <si>
    <t>麻阳北工区</t>
  </si>
  <si>
    <t>黄黄工区</t>
  </si>
  <si>
    <t>鄂东武英项目部
（武英工区一门两牌）</t>
  </si>
  <si>
    <t>麻武工区</t>
  </si>
  <si>
    <t>麻安工区</t>
  </si>
  <si>
    <t>武英工区
（自养路段）</t>
  </si>
  <si>
    <t>武黄项目部
（武黄工区一门两牌）</t>
  </si>
  <si>
    <t>武黄工区</t>
  </si>
  <si>
    <t>杭瑞西工区</t>
  </si>
  <si>
    <t>杭瑞东工区</t>
  </si>
  <si>
    <t>棋盘洲工区</t>
  </si>
  <si>
    <t>宜昌分公司</t>
  </si>
  <si>
    <t>宜昌分公司综合一标项目部
（工区一门两牌）</t>
  </si>
  <si>
    <t>店垭工区</t>
  </si>
  <si>
    <t>雾渡河工区</t>
  </si>
  <si>
    <t>巴东北工区</t>
  </si>
  <si>
    <t>宜昌分公司综合二标项目部
（工区一门两牌）</t>
  </si>
  <si>
    <t>鸦南工区</t>
  </si>
  <si>
    <t>宜都工区</t>
  </si>
  <si>
    <t>高家堰工区</t>
  </si>
  <si>
    <t>襄阳分公司</t>
  </si>
  <si>
    <t>市场合同部</t>
  </si>
  <si>
    <t>工程管理部</t>
  </si>
  <si>
    <t>孝襄荆项目部
（孝随工区一门两牌）</t>
  </si>
  <si>
    <t>孝随工区</t>
  </si>
  <si>
    <t>随襄工区</t>
  </si>
  <si>
    <t>襄荆工区</t>
  </si>
  <si>
    <t>襄十宜神项目部
（襄十工区一门两牌）</t>
  </si>
  <si>
    <t>襄十工区</t>
  </si>
  <si>
    <t>襄宜工区</t>
  </si>
  <si>
    <t>保神工区</t>
  </si>
  <si>
    <t>鄂西北分公司</t>
  </si>
  <si>
    <t>十堰东项目部
（呼北工区一门两牌）</t>
  </si>
  <si>
    <t>呼北工区</t>
  </si>
  <si>
    <t>谷竹西工区</t>
  </si>
  <si>
    <t>十堰北项目部
（十漫工区一门两牌）</t>
  </si>
  <si>
    <t>十漫工区</t>
  </si>
  <si>
    <t>十白工区</t>
  </si>
  <si>
    <t>武当山工区</t>
  </si>
  <si>
    <t>十巫北交安项目部</t>
  </si>
  <si>
    <t>鄂西分公司</t>
  </si>
  <si>
    <t>沪渝项目部
（恩施工区一门两牌）</t>
  </si>
  <si>
    <t>恩施工区</t>
  </si>
  <si>
    <t>利川工区</t>
  </si>
  <si>
    <t>忠堡项目部（宣恩工区一门两牌）</t>
  </si>
  <si>
    <t>宣恩工区</t>
  </si>
  <si>
    <t>鹤峰工区</t>
  </si>
  <si>
    <t>总计</t>
  </si>
  <si>
    <r>
      <rPr>
        <sz val="14"/>
        <color rgb="FFFF0000"/>
        <rFont val="宋体"/>
        <charset val="134"/>
        <scheme val="minor"/>
      </rPr>
      <t xml:space="preserve">备注：按照5月31日专题会精神，会议明确：
</t>
    </r>
    <r>
      <rPr>
        <b/>
        <sz val="14"/>
        <color rgb="FFFF0000"/>
        <rFont val="宋体"/>
        <charset val="134"/>
        <scheme val="minor"/>
      </rPr>
      <t>1.分公司：</t>
    </r>
    <r>
      <rPr>
        <sz val="14"/>
        <color rgb="FFFF0000"/>
        <rFont val="宋体"/>
        <charset val="134"/>
        <scheme val="minor"/>
      </rPr>
      <t xml:space="preserve">按“本部-项目部-工区”三级机构运行，叫法全部统一；分公司为各运营公司对接端口，项目部/工区为各巡检办对接端口。
</t>
    </r>
    <r>
      <rPr>
        <b/>
        <sz val="14"/>
        <color rgb="FFFF0000"/>
        <rFont val="宋体"/>
        <charset val="134"/>
        <scheme val="minor"/>
      </rPr>
      <t>2.本部：</t>
    </r>
    <r>
      <rPr>
        <sz val="14"/>
        <color rgb="FFFF0000"/>
        <rFont val="宋体"/>
        <charset val="134"/>
        <scheme val="minor"/>
      </rPr>
      <t xml:space="preserve">设4个部门，编制20人，每个部门中层职数按“1+1+N”控制，部门少于（含）3人，只设“一正或一副”。
</t>
    </r>
    <r>
      <rPr>
        <b/>
        <sz val="14"/>
        <color rgb="FFFF0000"/>
        <rFont val="宋体"/>
        <charset val="134"/>
        <scheme val="minor"/>
      </rPr>
      <t>3.项目部：</t>
    </r>
    <r>
      <rPr>
        <sz val="14"/>
        <color rgb="FFFF0000"/>
        <rFont val="宋体"/>
        <charset val="134"/>
        <scheme val="minor"/>
      </rPr>
      <t xml:space="preserve">按照300-400KM设置1个，项目班子3人，其中项目经理原则上由分公司副总兼任，因管养路段较长，可设常务副经理1人，代为行使项目经理职责；项目部其他人员与某一工区一门两牌，负责本片区工区统筹管理。
</t>
    </r>
    <r>
      <rPr>
        <b/>
        <sz val="14"/>
        <color rgb="FFFF0000"/>
        <rFont val="宋体"/>
        <charset val="134"/>
        <scheme val="minor"/>
      </rPr>
      <t>4.工区：</t>
    </r>
    <r>
      <rPr>
        <sz val="14"/>
        <color rgb="FFFF0000"/>
        <rFont val="宋体"/>
        <charset val="134"/>
        <scheme val="minor"/>
      </rPr>
      <t xml:space="preserve">设工区长1人，其他人员根据管养里程及自养模式等，控制在6-8人之间；小修保养操作手（产业工人）根据里程、互通及设备等情况设置，其余由设备分公司统筹。
</t>
    </r>
    <r>
      <rPr>
        <b/>
        <sz val="14"/>
        <color rgb="FFFF0000"/>
        <rFont val="宋体"/>
        <charset val="134"/>
        <scheme val="minor"/>
      </rPr>
      <t>6.拌合站：</t>
    </r>
    <r>
      <rPr>
        <sz val="14"/>
        <color rgb="FFFF0000"/>
        <rFont val="宋体"/>
        <charset val="134"/>
        <scheme val="minor"/>
      </rPr>
      <t xml:space="preserve">人员编制统一由设备分公司统筹管理，生产经营管理由区域分公司负责。
</t>
    </r>
    <r>
      <rPr>
        <b/>
        <sz val="14"/>
        <color rgb="FFFF0000"/>
        <rFont val="宋体"/>
        <charset val="134"/>
        <scheme val="minor"/>
      </rPr>
      <t>5.专项养护项目</t>
    </r>
    <r>
      <rPr>
        <sz val="14"/>
        <color rgb="FFFF0000"/>
        <rFont val="宋体"/>
        <charset val="134"/>
        <scheme val="minor"/>
      </rPr>
      <t>：人员原则上从分公司本部及日常养护人员中抽调，不足部分专项向公司报告。</t>
    </r>
  </si>
  <si>
    <t>附件2:</t>
  </si>
  <si>
    <t>高开公司2024年度用人用工计划岗位明细表</t>
  </si>
  <si>
    <t>所属单位</t>
  </si>
  <si>
    <t>需求部门/分部</t>
  </si>
  <si>
    <t>需求岗位</t>
  </si>
  <si>
    <t>任职资格条件</t>
  </si>
  <si>
    <t>用工形式</t>
  </si>
  <si>
    <t>引进方式
（校招、社招、遴选、调动）</t>
  </si>
  <si>
    <t>引进时间</t>
  </si>
  <si>
    <t>人数</t>
  </si>
  <si>
    <t>类别
（技术管理人员、后勤辅助人员）</t>
  </si>
  <si>
    <t>引进原因</t>
  </si>
  <si>
    <t>备注</t>
  </si>
  <si>
    <t>学历</t>
  </si>
  <si>
    <t>年龄层次</t>
  </si>
  <si>
    <t>性别</t>
  </si>
  <si>
    <t>其他要求
（同岗位工作年限、经历、技术能力等）</t>
  </si>
  <si>
    <t>特种分公司</t>
  </si>
  <si>
    <t>暂定2个项目经理部</t>
  </si>
  <si>
    <t>本科及以上</t>
  </si>
  <si>
    <t>35岁及以下</t>
  </si>
  <si>
    <t>男</t>
  </si>
  <si>
    <t>1.本科及以上学历，道路与桥梁专业、土木工程、工程造价、道路工程、交通土建工程、工程管理等相关专业，年龄35岁及以下；
2.持工程师及以上职称，持有一级建造师；同时持有高级工程师和一级建造师者可放宽年龄。
3.在高速公路工程技术、施工建设、项目管理等岗位工作5年及以上；具备较强的专业技术能力，熟悉经营管理、项目管理、工程技术等方面管理工作。</t>
  </si>
  <si>
    <t>劳动合同用工</t>
  </si>
  <si>
    <t>社招或交投系统内遴选</t>
  </si>
  <si>
    <t>技术管理人员</t>
  </si>
  <si>
    <t>因特种分公司正逐步建立中，为满足后期项目成立工作需求，填补空缺岗位，保证分公司工作的正常运转，需按编制计划进行人员招聘完善工作</t>
  </si>
  <si>
    <t>社招</t>
  </si>
  <si>
    <t>1.本科及以上学历，道路与桥梁专业、土木工程、工程造价、道路工程、交通土建工程、工程管理等相关专业，年龄35岁及以下；
2.持工程师及以上职称，同时持一级建造师或一级造价工程师证优先；
3.在高速公路工程技术、施工建设、项目管理等岗位工作5年及以上；掌握特种养护施工工艺及流程，熟悉各类施工技术与质量指标，图纸会审、施工详图绘制。</t>
  </si>
  <si>
    <t>项目副经理</t>
  </si>
  <si>
    <t>1.本科及以上学历，道路与桥梁专业、土木工程、工程造价、道路工程、交通土建工程、工程管理等相关专业，年龄35岁及以下；
2.持工程师及以上职称，同时持一级建造师、一级造价工程师证或注册安全工程师证优先；  3.在高速公路工程技术、施工建设、项目安全管理等岗位工作5年及以上；具有建设与施工项目安全管理经验，具备较强的专业技术能力，熟悉工程技术、安全管理等方面管理工作。</t>
  </si>
  <si>
    <t>劳务外包用工</t>
  </si>
  <si>
    <t>工程管理部部长</t>
  </si>
  <si>
    <t>1.本科及以上学历，道路与桥梁专业、土木工程、工程造价、道路工程、交通土建工程、工程管理等相关专业，年龄35岁及以下；                                                   2.持助理工程师及以上职称职称；同时持有二级建造师或二级造价师证优先。
3.具有3年以上高速公路项目工程管理方面工作经历。</t>
  </si>
  <si>
    <t>安全管理部部长</t>
  </si>
  <si>
    <t>1.本科及以上学历，道路与桥梁专业、土木工程、工程造价、道路工程、交通土建工程、工程管理等相关专业，年龄35岁及以下；                                                   2.持安全员C证；同时持有二级建造师或二级造价师证、注册安全工程师证优先。
3.具有3年以上高速公路项目安全管理方面工作经历。</t>
  </si>
  <si>
    <t>综合管理员</t>
  </si>
  <si>
    <t>不限</t>
  </si>
  <si>
    <t>1.本科及以上学历，年龄35岁及以下；
2.持有助理工程师职称者优先。
3.在综合管理、行政管理等相关岗位工作具有1年以上经历者优先；熟悉综合管理、行政管理业务知识。</t>
  </si>
  <si>
    <t>技术管理岗</t>
  </si>
  <si>
    <t>25岁及以下</t>
  </si>
  <si>
    <t>1.全日制本科及以上学历，年龄25岁及以下；
2.道路与桥梁专业、土木工程、工程造价、道路工程、交通土建工程、工程管理等工程类相关专业,具备一定的专业知识和能力，有相关岗位实习经历的优先考虑。</t>
  </si>
  <si>
    <t>校招</t>
  </si>
  <si>
    <t>40岁及以下</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</si>
  <si>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3.在高速公路施工、养护技术管理等相关岗位工作1年以上；能完成施工组织设计、施工方案、技术培训与交底等工作。</t>
  </si>
  <si>
    <t>1.工程造价、道路与桥梁专业、土木工程、道路工程、交通土建工程、工程管理等相关专业；
2.持有安全员C证、助理工程师及以上职称优先；
3.在高速公路施工、养护技术安全管理等相关岗位工作1年以上；能完成安全资料整理、施工安全管理、安全技术培训与交底等工作。</t>
  </si>
  <si>
    <t>生产管理岗</t>
  </si>
  <si>
    <t>1.道路与桥梁专业、土木工程、工程造价、道路工程、交通土建工程、工程管理等相关专业；
2.持有助理工程师及以上职称优先、持有二级建造师者或二级造价工程师优先；
3.在高速公路项目生产管理等相关岗位工作1年以上；能完成项目生产计划组织与安排、生产资源组织与调度、生产进度管理与调控，负责施工日报、进度数据的统计与编制，负责工程变更管理等工作。</t>
  </si>
  <si>
    <t>45岁及以下</t>
  </si>
  <si>
    <t>C1及以上驾照，驾龄满3年，且具备车辆驾驶相关工作经验，本记分周期累计记0分，近3年内无严重交通违法、未发生(有责亡人、有责伤人、有责财损）交通事故、无满分记录。身体健康,无基础性疾病，满足安全行车和所从事相关工作的基本要求。</t>
  </si>
  <si>
    <t>后勤辅助类</t>
  </si>
  <si>
    <t>根据公司“一人一车”要求，目前项目部暂估按照2车配置专职驾驶员。</t>
  </si>
  <si>
    <t>身体健康，无传染疾病及突发性疾病，无不良记录。</t>
  </si>
  <si>
    <t>新增项目保洁</t>
  </si>
  <si>
    <t>55岁及以下</t>
  </si>
  <si>
    <t>身体健康，健康证，无传染疾病及突发性疾病，无不良记录，有厨师工作经验者优先。</t>
  </si>
  <si>
    <t>新增项目厨师</t>
  </si>
  <si>
    <t>交安绿化分公司</t>
  </si>
  <si>
    <t>本部/市场合约部</t>
  </si>
  <si>
    <t>预算管理岗</t>
  </si>
  <si>
    <t>大学本科及以上</t>
  </si>
  <si>
    <t>1.本科及以上学历，道路与桥梁专业、土木工程、工程造价、工程管理等相关专业；
2.持工程师及以上职称，同时持一级建造师或一级造价工程师证优先；
3.在工程行业项目预算管理岗位工作3年及以上；能组织项目预算编制等工作，熟练使用同望、广联达、CAD等办公软件。</t>
  </si>
  <si>
    <t>集团遴选或社招</t>
  </si>
  <si>
    <t>为满足工作需求，填补空缺岗位，保证部门工作的正常运转</t>
  </si>
  <si>
    <t>本部/工程管理部</t>
  </si>
  <si>
    <t>计量结算岗</t>
  </si>
  <si>
    <r>
      <rPr>
        <sz val="11"/>
        <rFont val="宋体"/>
        <charset val="134"/>
      </rPr>
      <t>1.本科及以上学历，土木工程、工程造价、交通土建工程、工程管理等相关专业；
2.持工程师及以上职称，同时持一级建造师或一级造价工程师证优先；
3.在高速公路施工、养护技术管理等相关岗位工作3年以上；能</t>
    </r>
    <r>
      <rPr>
        <sz val="11"/>
        <color rgb="FFFF0000"/>
        <rFont val="宋体"/>
        <charset val="134"/>
      </rPr>
      <t>独立</t>
    </r>
    <r>
      <rPr>
        <sz val="11"/>
        <rFont val="宋体"/>
        <charset val="134"/>
      </rPr>
      <t>完成计量报表编制、审核、成本核算、编制结算报告等工作。</t>
    </r>
  </si>
  <si>
    <t>项目部</t>
  </si>
  <si>
    <t>全日制本科及以上</t>
  </si>
  <si>
    <t>1.本科及以上学历，道路与桥梁专业、土木工程、工程造价、道路工程、交通土建工程、工程管理等相关专业；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</si>
  <si>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成本管理岗</t>
  </si>
  <si>
    <t>1.本科及以上学历，工程造价、道路与桥梁专业、土木工程（道桥方向）、道路工程、交通土建工程、工程管理等相关专业；
2.持工程师及以上职称，同时持一级建造师者或一级造价工程师证优先；
3.从事工程造价岗位工作5年及以上；能完成工程造价、项目责任成本编制与统计分析、建立项目成本定额库等工作。</t>
  </si>
  <si>
    <t>成本、合同管理岗位缺乏具备公路工程新建项目相关经验的专业人员</t>
  </si>
  <si>
    <t>采购合同岗</t>
  </si>
  <si>
    <t>1.本科及以上学历，工程造价、道路与桥梁专业、土木工程、道路工程、交通土建工程、工程管理等相关专业；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</si>
  <si>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成本、合同管理岗位缺乏专业人员</t>
  </si>
  <si>
    <t>大专及以上</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</si>
  <si>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3.在高速公路施工、养护技术管理等相关岗位工作1年以上；能完成施工组织设计、施工方案、技术培训与交底、技术创新等工作，协助项目经理组织项目策划等工作。</t>
  </si>
  <si>
    <t>根据项目技术合同部实际工作需求。</t>
  </si>
  <si>
    <t>试验检测工程师</t>
  </si>
  <si>
    <t>1.土木工程检测技术、道路与桥梁专业、土木工程、道路工程、交通土建工程、工程管理等相关专业；
2.持有试验检测工程师证；
3.在高速公路项目试验检测等相关岗位工作3年以上；能负责高速公路试验检测管理、交（竣）工验收等，负责质检资料的统筹与编制等工作。</t>
  </si>
  <si>
    <t>为满足项目施工质量管控要求</t>
  </si>
  <si>
    <t>设备操作手</t>
  </si>
  <si>
    <t>中专及以上</t>
  </si>
  <si>
    <t>B及以上驾照，具备使用路面机械设备、维修等工作经验；</t>
  </si>
  <si>
    <t>根据项目需求招聘</t>
  </si>
  <si>
    <t>1.道路与桥梁专业、土木工程、工程造价、道路工程、交通土建工程、工程管理等相关专业；
2.持有助理工程师及以上职称优先、持有二级建造师者或二级造价工程师优先；
3.在高速公路项目生产管理等相关岗位工作1年以上者优先；能完成项目生产计划组织与安排、生产资源组织与调度、生产进度管理与调控，负责施工日报、进度数据的统计与编制，负责工程变更管理等工作。</t>
  </si>
  <si>
    <t>根据公司“一人一车”要求，目前分公司本部暂估按照2车配置专职驾驶员。</t>
  </si>
  <si>
    <t>工程设备分公司</t>
  </si>
  <si>
    <t>部门负责人</t>
  </si>
  <si>
    <t>1.人力资源、工程管理、财务管理等相关或相近专业，中共党员。
2.熟悉国家、党内法律法规及现代企业管理有关知识，能够熟练统筹谋划党的建设、宣传思想等工作，具有较强的政治理论素养、综合协调能力、沟通表达能力和文字功底。
3.从事综合管理相关工作3年及以上。</t>
  </si>
  <si>
    <t>内调或遴选</t>
  </si>
  <si>
    <t>综合行政岗
（副部长）</t>
  </si>
  <si>
    <t>1.人力资源、工程管理、财务管理等相关或相近专业。
2.具有较强的综合协调和文字处理能力，能独立起草会议纪要及一般性往来文函、撰写各类工作总结、汇报材料及宣传稿件，有团队精神和较强的沟通协调能力。
3.从事综合管理相关工作3年及以上。</t>
  </si>
  <si>
    <t>人事管理岗
（副部长）</t>
  </si>
  <si>
    <t>1.人力资源、工程管理、财务管理等相关或相近专业。
2.熟悉人力资源管理相关政策法规，了解薪酬、绩效考核、招聘、培训等相关的理论，掌握一定的工作技能，具有较强的沟通表达能力、文字撰写能力等。
3.从事人力资源、综合行政相关工作3年及以上。</t>
  </si>
  <si>
    <t>合规财务岗</t>
  </si>
  <si>
    <t>1.财务或工程管理等相关或相近专业。
2.熟悉经营管理相关法律法规和政策，掌握企业合规管理要求，具有较强的合规风险防控能力，熟悉公司财务报销及采购流程。
3.从事项目管理或财务管理等相关工作，工作经历3年及以上。</t>
  </si>
  <si>
    <t>党建综合岗</t>
  </si>
  <si>
    <t>1.汉语言文学、新闻、行政管理等相关或相近专业，中共党员。
2.具有党建政策理论功底，熟悉党建、群团方面的知识和工作流程，有较强的文字功底、语言表达、协调沟通、组织策划能力，有一定的文艺、体育特长的优先。
3.从事党务相关工作3年及以上。</t>
  </si>
  <si>
    <t>经营管理部</t>
  </si>
  <si>
    <t>1.具有工程师及以上专业技术职务任职资格或同等级专业技术类职业资格。
2.熟悉工程管理、资产设备的政策、法律法规，熟练掌握资产设备及物料采购、管理、协调等相关工作，具备较强的设备物料管理及统筹协调能力。
3.从事项目管理相关工作3年及以上。</t>
  </si>
  <si>
    <t>运行管理岗
（副部长）</t>
  </si>
  <si>
    <t>1.工程管理、工程机械等相关或相近专业。
2.熟悉设备相关产业经营模式，有机械设备调度、物资策划、施工组织与协调相关工作经验。
3.从事高速公路新建或专项养护施工3年及以上。</t>
  </si>
  <si>
    <t>合同法务岗
（副部长）</t>
  </si>
  <si>
    <t>1.工程管理、财务管理、审计等相关或相近专业。
2.熟悉企业经营管理相关法律法规和政策，掌握企业合规管理要求，具有较强的合规风险防控能力，参与采购与合同管理，具有一定的沟通能力、表达能力。
3.从事项目管理相关工作3年及以上。</t>
  </si>
  <si>
    <t>资产管理岗</t>
  </si>
  <si>
    <t>1.工程管理、工程机械等相关或相近专业。
2.熟悉高速公路养护设备和物料管理，具有一定的工程设备理论基础，具备设备、物资策划、统计、结算、处置、考核等各环节管理能力，具有较强的文字功底。
3.从事项目管理相关工作3年及以上。</t>
  </si>
  <si>
    <t>成本管控岗</t>
  </si>
  <si>
    <t>1.工程管理、工程经济类等相关专业；
2.熟悉设备管理、项目管理、采购管理等方面工作，具有较强责任心和保密意识。
3.从事专项养护成本统计及计量结算等相关工作3年及以上。</t>
  </si>
  <si>
    <t>市场开发岗</t>
  </si>
  <si>
    <t>1.工程管理、工程经济类等相关或相近专业。
2.熟悉国家、行业工程招投标管理方面的方针政策、法律法规，掌握招标采购文件编制、评审等相关工作技能，具有市场开发和商务管理方面的能力素质。
3.从事施工企业市场开发、项目投标等相关工作经历3年及以上。</t>
  </si>
  <si>
    <t>运维技术部</t>
  </si>
  <si>
    <t>1.具有工程师及以上专业技术职务任职资格或同等级专业技术类职业资格。
2.熟悉资产设备的政策、设备参数性能、常见故障处理等相关工作，具备较强的设备物料管理及现场统筹协调能力。
3.从事项目管理相关工作3年及以上。</t>
  </si>
  <si>
    <t>运维保障岗
（副部长1名）</t>
  </si>
  <si>
    <t>1.工程管理、机械、电气等相关或相近专业。
2.熟悉设备性能及参数，具有设备操作及维修技能，能准确判断设备故障并拟定维修方案。
3.从事设备运维保障等相关工作经历3年及以上。</t>
  </si>
  <si>
    <t>技能管理岗
（副部长1名）</t>
  </si>
  <si>
    <t>1.工程管理、机械、电气等相关或相近专业。
2.熟悉高速公路施工技术和策划管理，具备一定工程数字化、信息化相关理论基础，组织人员技能认证，负责操作人员技能培训工作。
3.从事技能培训管理相关工作经历3年及以上。</t>
  </si>
  <si>
    <t>技术研发岗
（副部长）</t>
  </si>
  <si>
    <t>1.本科及以上学历，工程管理、机械、电气等相关或相近专业。
2.熟悉设备参数、标准、规范、性能等；负责设备技术升级、研发、生产制造等相关工作。
3.从事设备研发、改造等相关工作经历3年及以上。</t>
  </si>
  <si>
    <t>补充科技创新力量，立项“微创新”课题，形成专利，推广科研课题。</t>
  </si>
  <si>
    <t>后勤服务中心</t>
  </si>
  <si>
    <t>1.熟悉公司物业管理、后勤管理、综合管理、财务管理等工作，具有较强的政治理论素养、综合协调能力、沟通表达能力和文字功底。
2.从事后勤管理工作经历3年及以上。</t>
  </si>
  <si>
    <t>综合会务岗
（副部长）</t>
  </si>
  <si>
    <t>熟悉企业后勤管理工作，具有较强的会务组织及活动策划能力。</t>
  </si>
  <si>
    <t>劳务外包、劳动合同</t>
  </si>
  <si>
    <t>财务管理岗</t>
  </si>
  <si>
    <t>熟悉企业后勤管理工作，对接业务部门，负责后勤财务管理事宜。</t>
  </si>
  <si>
    <t>物业安全岗</t>
  </si>
  <si>
    <t>熟悉企业后勤管理工作，熟悉国家和地方有关物业管理、安全管理的法律法规，熟悉物业管理的基本运作流程，对公司物业进行全方位管理。</t>
  </si>
  <si>
    <t>后勤服务岗</t>
  </si>
  <si>
    <t>熟悉企业后勤管理工作，具有较强的组织协调及沟通交流能力。</t>
  </si>
  <si>
    <t>后勤辅助类人员</t>
  </si>
  <si>
    <t>根据公司“一人一车”要求，配置专职驾驶员。</t>
  </si>
  <si>
    <t>路面项目部</t>
  </si>
  <si>
    <t>铣刨机设备操作手</t>
  </si>
  <si>
    <t>1.具备操作及维修铣刨机等路面设备工作经验。
2.身体健康,无基础性疾病，吃苦耐劳，较强工作责任心，能是适应高速公路工程项目工作与生活环境。
3.技工类的大中专院校应届毕业生优先,有驾驶证B2及以上者优先。</t>
  </si>
  <si>
    <t>内调或社招</t>
  </si>
  <si>
    <t>为满足施工需求，计划配备铣刨机5台，设置铣刨机组，设组长1人，每台铣刨机配操作手人2人，缺口11人。</t>
  </si>
  <si>
    <t>摊铺机设备操作手</t>
  </si>
  <si>
    <t>1.具备操作及维修摊铺机等路面设备工作经验。
2.身体健康,无基础性疾病，吃苦耐劳，较强工作责任心，能是适应高速公路工程项目工作与生活环境。
3.技工类的大中专院校应届毕业生优先,有驾驶证B2及以上者优先。</t>
  </si>
  <si>
    <t>为满足施工需求，计划配备摊铺机5台，设置摊铺机组，设组长1人，每台铣刨机配主操作手人2人，缺口11人。</t>
  </si>
  <si>
    <t>压路机设备操作手</t>
  </si>
  <si>
    <t>1.具备操作及维修压路机等路面设备工作经验。
2.身体健康,无基础性疾病，吃苦耐劳，较强工作责任心，能是适应高速公路工程项目工作与生活环境。
3.技工类的大中专院校应届毕业生优先,有驾驶证B2及以上者优先。</t>
  </si>
  <si>
    <t>为满足施工需求，计划配备胶轮及双钢轮压路机15台，设置压路机组，设组长1人，每台压路机配操作手1人，缺口16人。</t>
  </si>
  <si>
    <t>滑移装载机设备操作手</t>
  </si>
  <si>
    <t>1.具备操作及维修装载机、滑移装载机等路面设备工作经验。
2.身体健康,无基础性疾病，吃苦耐劳，较强工作责任心，能是适应高速公路工程项目工作与生活环境。
3.技工类的大中专院校应届毕业生优先,有驾驶证B2及以上者优先。</t>
  </si>
  <si>
    <t>为满足施工需求，计划配备配备滑移装载机5台，设置滑移装载机组，设组长1人，每台滑移装载机配操作手1人，缺口6人。</t>
  </si>
  <si>
    <t>沥青洒布车设备操作手</t>
  </si>
  <si>
    <t>1.具备操作洒布车设备工作经验。
2.身体健康,无基础性疾病，吃苦耐劳，较强工作责任心，能是适应高速公路工程项目工作与生活环境。
3.有B2及以上驾驶证。</t>
  </si>
  <si>
    <t>为满足施工需求，计划配备沥青洒布车5台，设置沥青洒布车组，设组长1人，每台沥青洒布车配备操作手1人，缺口6人。</t>
  </si>
  <si>
    <t>稀浆封层车设备操作手</t>
  </si>
  <si>
    <t>1.具备操作稀浆封层车设备工作经验。
2.身体健康,无基础性疾病，吃苦耐劳，较强工作责任心，能是适应高速公路工程项目工作与生活环境。
3.有B2及以上驾驶证。</t>
  </si>
  <si>
    <t>为满足施工需求，计划配备稀浆封层车2台，设置稀浆封层车组，设组长1人，每台稀浆封层车配备操作手2人，缺口5人。</t>
  </si>
  <si>
    <t>同步封层车设备操作手</t>
  </si>
  <si>
    <t>1.具备操作同步封层车设备工作经验。
2.身体健康,无基础性疾病，吃苦耐劳，较强工作责任心，能是适应高速公路工程项目工作与生活环境。
3.有B2及以上驾驶证。</t>
  </si>
  <si>
    <t>为满足施工需求，计划配备同步封层车设备2台，设置同步封层车组，设组长1人，每台同步封层车设备配操作手2人，缺口5人。</t>
  </si>
  <si>
    <t>设备车辆驾驶员</t>
  </si>
  <si>
    <t>2.身体健康,无基础性疾病，吃苦耐劳，较强工作责任心，能是适应高速公路工程项目工作与生活环境。
3.有B2及以上驾驶证。</t>
  </si>
  <si>
    <t>为满足施工需求，沥青洒布车、稀浆封层车、同步封层车、随车吊、水车等需要配备设备车辆驾驶员</t>
  </si>
  <si>
    <t>日常小修项目部</t>
  </si>
  <si>
    <t>1.具备坑槽修补、裂缝修补、交安设施修复、清扫车、绿篱机、碎木机等设备操作经验。
2.身体健康,无基础性疾病，吃苦耐劳，较强工作责任心，能是适应高速公路工程项目工作与生活环境。
3.技工类的大中专院校应届毕业生优先,有驾驶证B2及以上者优先。</t>
  </si>
  <si>
    <t>为满足施工需求，每个区域配备操作手8人，7个区域共56人，现有清扫车操作手4人，缺口52人。</t>
  </si>
  <si>
    <t>沥青拌合站</t>
  </si>
  <si>
    <t>高开公司现有拌合站6座，每座拌合站3人共需配备18人，现有3人，缺口15人。</t>
  </si>
  <si>
    <t>分公司副总缺2位，高开公司党委决策</t>
  </si>
  <si>
    <t>会计</t>
  </si>
  <si>
    <t>大专/本科及以上</t>
  </si>
  <si>
    <t>1.财务管理相关专业；
2.持有会计师资格证书优先；</t>
  </si>
  <si>
    <t>劳动合同用工/劳务外包用工</t>
  </si>
  <si>
    <t>社招/遴选/调动</t>
  </si>
  <si>
    <t>根据分公司综合管理部实际工作需求</t>
  </si>
  <si>
    <t>1.本科及以上学历，工程造价、道路与桥梁专业、土木工程（道桥方向）、道路工程、交通土建工程、工程管理等相关专业；
2.持工程师及以上职称，同时持一级建造师者或一级造价工程师证优先；
3.从事工程管理、合同管理、市场商务岗位工作5年及以上；</t>
  </si>
  <si>
    <t>社招/遴选</t>
  </si>
  <si>
    <t>根据分公司市场经营部实际工作需求</t>
  </si>
  <si>
    <t>1.本科及以上学历，工程造价、道路与桥梁专业、土木工程、道路工程、交通土建工程、工程管理等相关专业，年龄35岁及以下；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</si>
  <si>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1.工程造价、道路与桥梁专业、土木工程、道路工程、交通土建工程、工程管理等相关专业；
2.持有工程师及以上职称优先、持有一级建造师职业资格证优先；
3.在高速公路施工、养护技术管理等相关岗位工作5年以上；能完成施工组织设计、施工方案、技术培训与交底、技术创新项目生产计划组织与安排、生产资源组织与调度、生产进度管理与调控、组织项目策划等工作。</t>
  </si>
  <si>
    <t>根据分公司生产管理部实际工作需求</t>
  </si>
  <si>
    <t>机料管理岗</t>
  </si>
  <si>
    <t>30岁及以下</t>
  </si>
  <si>
    <t>1.道路与桥梁专业、土木工程（道桥方向）、道路工程、交通土建工程等相关专业
2.具有工程师及以上职称优先，持有二级建造师优先；
3.在高速公路从事施工、机料管理等相关岗位3年以上工作经验；</t>
  </si>
  <si>
    <t>1.道路与桥梁专业、土木工程、工程造价、道路工程、交通土建工程、工程管理等相关专业；
2.持有助理工程师及以上职称优先、持有二级建造师者或二级造价工程师优先；
3.在高速公路项目生产管理等相关岗位工作3年以上者优先；能完成项目生产计划组织与安排、生产资源组织与调度、生产进度管理与调控，负责施工日报、进度数据的统计与编制，负责工程变更管理等工作。</t>
  </si>
  <si>
    <t>1.安全管理、环境与安全、安全工程等相关专业，相关安全管理岗5年及以上工作经历；
2.持有工程师及以上职称优先、持有安全工程师资格证优先；</t>
  </si>
  <si>
    <t>根据分公司安全环保部实际工作需求</t>
  </si>
  <si>
    <t>1.安全管理、环境与安全、安全工程等相关专业，相关安全管理岗3年及以上工作经历；
2.持有工程师及以上职称优先、持有安全工程师资格证优先；</t>
  </si>
  <si>
    <t>1.工程造价、道路与桥梁专业、土木工程、道路工程、交通土建工程、工程管理等相关专业；
2.持有工程师及以上职称优先、持有一级建造师者或一级造价工程师优先；
3.在高速公路施工、养护技术管理等相关岗位工作5年以上；能够协助项目经理完成项目部的各项工作</t>
  </si>
  <si>
    <t>根据孝感项目部实际工作需求。</t>
  </si>
  <si>
    <t>1.工程造价、道路与桥梁专业、土木工程、道路工程、交通土建工程、工程管理等相关专业；
2.持有工程师及以上职称优先、持有安全工程师优先；
3.在高速公路施工、安全管理等相关岗位工作5年以上；能够协助项目经理完成项目部的各项工作</t>
  </si>
  <si>
    <t>1.工程造价、道路与桥梁专业、土木工程、道路工程、交通土建工程、工程管理等相关专业；
2.持有助理工程师及以上职称优先、持有二级建造师者或二级造价工程师优先；
3.在高速公路施工、养护技术管理等相关岗位工作3年以上；能完成施工组织设计、施工方案、技术培训与交底、技术创新等工作，协助项目经理组织项目策划等工作，有高速公路路面等养护施工现场管理经验。</t>
  </si>
  <si>
    <t>1.安全管理、环境与安全、安全工程；
2.具有工程师及以上职称优先，持有安全工程师优先；
3.在高速公路施工、安全管理岗位工作3年及以上。</t>
  </si>
  <si>
    <t>根据武汉项目部实际工作需求。</t>
  </si>
  <si>
    <t>操作手（含产业工人）</t>
  </si>
  <si>
    <t>1.熟悉高速公路养护施工，有丰富的施工现场作业及管理经验；
2.B及以上驾照，具备使用路面机械设备、维修等工作经验；</t>
  </si>
  <si>
    <t>根据联交投项目部实际工作需求。</t>
  </si>
  <si>
    <t>新增项目工区保洁</t>
  </si>
  <si>
    <t>新增项目工区厨师</t>
  </si>
  <si>
    <t>武汉项目部自建自养，新增厨师1名</t>
  </si>
  <si>
    <t>孝感、应城、大悟、武汉、咸宁、嘉鱼、汉洪、汉英8个工区</t>
  </si>
  <si>
    <t>监磅员</t>
  </si>
  <si>
    <t>1.有丰富的拌合站管理经验</t>
  </si>
  <si>
    <t>根据专项施工实际工作需求。</t>
  </si>
  <si>
    <t>监料员</t>
  </si>
  <si>
    <t>1.有丰富的拌合站管理经验
2.熟悉拌合站材料各项技术指标</t>
  </si>
  <si>
    <t>互通区、收费站保洁员</t>
  </si>
  <si>
    <t>1.熟悉高速公路养护施工，有丰富的施工现场作业经验；
2.身体健康，无突发疾病</t>
  </si>
  <si>
    <t>楚天项目永安总部</t>
  </si>
  <si>
    <t>安全管理岗        安全员</t>
  </si>
  <si>
    <t>40岁以下</t>
  </si>
  <si>
    <t>安全等相关专业，相关安保岗位，退伍军人及有社会实践工作经验的优先。</t>
  </si>
  <si>
    <t>劳务外包A</t>
  </si>
  <si>
    <t>现安全管理部除部长外，无专职安全员，需补充1名</t>
  </si>
  <si>
    <t>楚天本部安全管理部</t>
  </si>
  <si>
    <t>公路造价          技术员</t>
  </si>
  <si>
    <t>具有大专以上学历</t>
  </si>
  <si>
    <t>土木、交通、工程造价等相关专业；具有1-2年路桥（或市政）工程造价工作经验，能独立完成图纸计算，熟悉路桥施工工艺；熟练掌握同望等造价软件。</t>
  </si>
  <si>
    <t>缺少造价员</t>
  </si>
  <si>
    <t>全日制本科及以上本科</t>
  </si>
  <si>
    <t>工程管理相关专业，相关工程岗位，学校表现优异及有社会实践工作经验的优先。</t>
  </si>
  <si>
    <t>现工程管理部无工程师</t>
  </si>
  <si>
    <t>楚天本部工程管理部</t>
  </si>
  <si>
    <t>楚天项目永安分部</t>
  </si>
  <si>
    <t>该岗位空缺</t>
  </si>
  <si>
    <t>楚天项目大随分部</t>
  </si>
  <si>
    <t>安全管理岗       安全员</t>
  </si>
  <si>
    <t>随岳项目大洪山总部</t>
  </si>
  <si>
    <t>大专</t>
  </si>
  <si>
    <t>35岁以内</t>
  </si>
  <si>
    <t>相关专业毕业、沟通能力较强，愿意长期从事养护事业</t>
  </si>
  <si>
    <t>劳务外包</t>
  </si>
  <si>
    <t>现工程管理部无技术员</t>
  </si>
  <si>
    <t>现安全管理部除部长外，仅一名实习生</t>
  </si>
  <si>
    <t>项目部现有3台车无专职驾驶员（其中鄂ADG709车况较差，暂不报专职驾驶员）</t>
  </si>
  <si>
    <t>现无机料物资管理部，部长内部竞岗，管理员招聘</t>
  </si>
  <si>
    <t>随岳大洪山分部</t>
  </si>
  <si>
    <t>技术员要求：相关专业毕业、沟通能力较强，愿意长期从事养护事业                                          工程师要求：相关专业毕业，从事高速公路施工2年及以上工作经验，沟通能力较强，服从工作安排，愿意长期从事养护事业</t>
  </si>
  <si>
    <t>现有人员：路涛、王傲然、李汪佳慎、郭茂鑫</t>
  </si>
  <si>
    <t>本科</t>
  </si>
  <si>
    <t>30-40</t>
  </si>
  <si>
    <t>相关专业毕业、从事高速公路施工3年及以上工作经验，参与过高速公路大、中修专项施工现场管理</t>
  </si>
  <si>
    <t>现有驾驶员：2名杨巍、赵建忠</t>
  </si>
  <si>
    <t>专职安全员</t>
  </si>
  <si>
    <t>无要求</t>
  </si>
  <si>
    <t>40岁</t>
  </si>
  <si>
    <t>驾驶经验丰富</t>
  </si>
  <si>
    <t>50岁以内</t>
  </si>
  <si>
    <t>持驾驶证（C1证及以上），能熟练驾驶车辆、善于沟通</t>
  </si>
  <si>
    <t>随岳项目随县分部</t>
  </si>
  <si>
    <t xml:space="preserve">安全管理岗   </t>
  </si>
  <si>
    <t>22-35</t>
  </si>
  <si>
    <t>能吃苦耐劳、责任心强、有一定专业能力</t>
  </si>
  <si>
    <t>劳动合同制</t>
  </si>
  <si>
    <t>校招或社招</t>
  </si>
  <si>
    <t>2024.6.10</t>
  </si>
  <si>
    <t>现有人员：钟小维、田双庆、喻文杰、何韶堂</t>
  </si>
  <si>
    <t>现有人员技术员：钟小维、田双庆、喻文杰、何韶堂，无安全员</t>
  </si>
  <si>
    <t>40岁以内</t>
  </si>
  <si>
    <t>现有人员：黄立波、曾凡龙</t>
  </si>
  <si>
    <t>随岳沙洋分部</t>
  </si>
  <si>
    <t>女</t>
  </si>
  <si>
    <t>吃苦耐劳，有一定专业能力</t>
  </si>
  <si>
    <t>现分部经理身体不适</t>
  </si>
  <si>
    <t>55岁以内</t>
  </si>
  <si>
    <t>身体健康且持健康证，有餐饮工作经验，愿意常住项目部</t>
  </si>
  <si>
    <t>现沙洋分部仅一名厨师，缺一名保洁进行日常打扫、厨师替班</t>
  </si>
  <si>
    <t>现有人员：程顺林、郑永丰、吴悠、向长城、孔雅卓</t>
  </si>
  <si>
    <t>随岳京山分部</t>
  </si>
  <si>
    <t>帮助/保洁</t>
  </si>
  <si>
    <t>身体健康且持健康证，有餐饮工作经验，愿意常住项目部（帮厨不限性别）</t>
  </si>
  <si>
    <t>京山后勤：现有保洁一名，厨师一名，不能满足江汉分公司总部、京山分部、京山拌合楼的人员餐饮后勤工作要求；缺一名保洁和帮厨</t>
  </si>
  <si>
    <t>安全管理岗         安保人员</t>
  </si>
  <si>
    <t>身体健康且持健康证，有安保和简单水电维护工作经验，愿意常住项目部，品行端正</t>
  </si>
  <si>
    <t>京山养护基地安保工作</t>
  </si>
  <si>
    <t>京山拌合楼           操作手</t>
  </si>
  <si>
    <t>2年拌合楼独立操作经验，能进行拌合楼简单故障排查、维修</t>
  </si>
  <si>
    <t>现京山拌合楼仅一名操作手，无法完成拌合楼生产</t>
  </si>
  <si>
    <t>清扫车、防撞车等设备车辆驾驶员</t>
  </si>
  <si>
    <t>设备车驾驶员</t>
  </si>
  <si>
    <t>持驾驶证（B2证及以上），2年中型载货汽车驾驶经验、善于沟通</t>
  </si>
  <si>
    <t>江汉项目石首桥工区</t>
  </si>
  <si>
    <t>1.本科及以上学历，道路与桥梁专业、土木工程、工程造价、道路工程、交通土建工程、工程管理等相关专业，年龄35岁及以下；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</si>
  <si>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调动</t>
  </si>
  <si>
    <t>江汉项目赤洪工区</t>
  </si>
  <si>
    <t>江汉片区（各工区）</t>
  </si>
  <si>
    <t xml:space="preserve">1.安全管理、环境与安全、安全工程相关工作经验；
2.持有交安C证，具有工程师及以上职称优先。
</t>
  </si>
  <si>
    <t>江汉项目洪监工区</t>
  </si>
  <si>
    <t>根据公司“一人一车”要求，目前片区项经部有一台车未配置专职驾驶员，如出现离职补齐空缺。</t>
  </si>
  <si>
    <t>江汉片区</t>
  </si>
  <si>
    <t>身体健康，有健康证，无传染疾病及突发性疾病，无不良记录。</t>
  </si>
  <si>
    <t>新增分部保洁。</t>
  </si>
  <si>
    <t>江汉赤洪工区</t>
  </si>
  <si>
    <t>新增项目分部根据需求。</t>
  </si>
  <si>
    <t>身体健康，无传染疾病及突发性疾病，无不良记录，退伍军人或相关工作经验优先。</t>
  </si>
  <si>
    <t>新增分部门卫。</t>
  </si>
  <si>
    <t>50岁及以下</t>
  </si>
  <si>
    <t>一、职责范围
1.协助分公司总经理制定和执行公司战略规划、经营目标，确保分公司的持续发展和盈利；
2.负责分公司的日常运营管理，包括但不限于业务拓展、市场开发、项目管理、人员管理等；
3.领导和管理分公司各部门，协调各部门之间的工作，提高工作效率和协同效果；
4.参与重大项目的决策和谈判，确保项目的顺利推进和成功实施；
5.建立和维护与客户、合作伙伴、政府部门等的良好关系，提升分公司的外部形象和影响力；
6.负责分公司的风险管理和内部控制，确保公司运营的合法性、安全性和稳定性；
7.培养和发展分公司的管理团队和骨干员工，提高员工的整体素质和业务能力；
8.定期向总公司汇报分公司的工作进展和经营情况，接受总公司的监督和指导。
二、任职资格
1.本科及以上学历，企业管理、市场营销、工程管理等相关专业优先；
2.具有8年以上工作经验，其中至少3年以上分公司或同等规模企业的高层管理经验；
3.熟悉企业管理、市场营销、项目管理等方面的知识和技能，具有较强的领导能力和管理能力；
4.具有出色的沟通协调能力、团队合作能力和决策能力，能够有效地领导和管理团队；
5.具备较强的市场开拓能力和业务拓展能力，能够快速适应市场变化和客户需求；
6.拥有良好的战略眼光和宏观思维，能够准确把握市场趋势和行业发展方向；
7.熟练掌握办公软件和相关业务软件。
三、其他要求
1.具有高度的责任心和敬业精神，能够承受较大的工作压力；
2.具备良好的职业道德和商业道德，诚实守信，遵纪守法；
3.对行业发展有深刻的理解和认识，具有创新精神和创业激情；
4.能够适应出差和异地工作安排。</t>
  </si>
  <si>
    <t>遴选</t>
  </si>
  <si>
    <t>综合管理部部长</t>
  </si>
  <si>
    <t>一、职位概述
全面负责公司综合管理部的运作与管理，保障公司日常运营的顺畅与高效。
二、主要职责
1.领导和管理综合管理部团队，制定部门发展规划和工作计划；
2.构建并持续完善公司的行政管理体系，包括但不限于各项规章制度、工作流程等；
3.统筹公司人力资源管理工作，涵盖人才招聘、培训发展、绩效考核、薪酬福利等；
4.负责公司文件的起草、审核、归档及管理，确保信息的准确与安全；
5.精心策划并组织公司各类重要会议、活动，提供优质的后勤保障服务；
6.积极协调公司内部各部门之间的关系，解决工作衔接与协作中的问题；
7.大力推进公司企业文化的建设与传播，营造积极向上的工作氛围；
8.处理公司对外的公共关系事务及重要接待工作。
三、任职资格
1.本科及以上学历，行政管理、人力资源管理等相关专业优先；
2.拥有8年以上综合管理或相关领域工作经验，其中至少3年团队领导经验；
3.对行政管理和人力资源管理有系统的认识和丰富的实践经验；
4.具备卓越的领导能力、组织协调能力和沟通能力；
5.能熟练运用各类办公软件，具备较强的文字处理能力；
6.具有高度的责任心和敬业精神，工作积极主动、严谨细致；
7.有良好的团队合作意识和创新精神，能够承受工作压力；
8.具备较强的决策能力和问题解决能力。</t>
  </si>
  <si>
    <t>综合管理部副部长</t>
  </si>
  <si>
    <t>一、职责概述
协助部长全面统筹综合管理部的各项工作，确保部门工作的高效、有序进行。
二、具体职责
1.协助制定和完善部门规章制度、工作流程，并监督执行情况；
2.参与公司人力资源管理工作，包括招聘渠道拓展、面试安排、员工培训计划制定与实施等；
3.负责公司文件与档案管理工作的监督与指导，确保资料的完整、准确与安全；
4.协同组织公司各类会议、活动，保障其顺利进行；
5.协助处理员工关系问题，如劳动纠纷的协调处理；
6.参与公司行政事务的管理，包括办公用品采购、办公环境维护等；
7.负责与其他部门的沟通协调，推动跨部门合作项目的开展；
8.承担部分重要对外联络和接待工作。
三、任职资格
1.本科及以上学历，行政管理、人力资源管理等相关专业优先；
2.具备 5 年以上相关工作经验，其中至少 2 年团队管理经验；
3.对行政管理和人力资源管理领域有深入理解和实践经验；
4.具有卓越的组织协调能力、沟通能力和问题解决能力；
5.熟练掌握办公软件操作技能，具备一定的数据分析能力；
6.具备较强的责任心和执行力，工作细致、严谨；
7.拥有良好的团队合作精神和服务意识，能承受一定工作压力；
8.具有优秀的文字表达和口头表达能力。</t>
  </si>
  <si>
    <t>市场经营部职员</t>
  </si>
  <si>
    <t>一、职责范围
1.协助进行市场调研工作，收集、整理和分析市场信息，为公司的市场策略制定提供数据支持；
2.参与策划并执行各类市场营销活动，包括但不限于产品推广活动、促销活动等；
3.负责客户关系的维护与拓展，及时响应客户需求，提高客户满意度；
4.协助撰写市场推广文案、宣传资料等，提升公司品牌形象；
5.跟踪市场动态和竞争对手情况，定期提交相关分析报告；
6.协助与其他部门的沟通协调，确保市场活动与公司整体战略的一致性。
二、任职资格
1.本科及以上学历，市场营销、商务管理等相关专业优先；
2.具有1年以上市场相关工作经验者优先；
3.熟悉市场营销的基本理论和方法，具备一定的市场分析能力；
4.拥有良好的沟通能力和团队合作精神，能够与不同层次的人员进行有效沟通；
5.具备较强的文字表达能力和创新思维，能独立撰写高质量的市场文案；
6.熟练掌握办公软件操作技能，如 Word、Excel、PowerPoint 等；
7.有较强的学习能力和适应能力，能够快速掌握新知识和新技能；
8.工作积极主动，有责任心，能够承受一定的工作压力。</t>
  </si>
  <si>
    <t>项目部项目总工</t>
  </si>
  <si>
    <t>一、职位概述
全面负责项目的技术管理和指导工作，确保项目在技术层面的顺利推进和高质量完成。
二、主要职责
1.领导和管理项目技术团队，制定项目技术规划和实施方案；
2.负责项目技术方案的审核与优化，确保其可行性和先进性；
3.组织解决项目实施过程中的重大技术难题，提供技术支持和决策依据；
4.监督项目技术标准和规范的执行，保证工程质量符合要求；
5.参与项目的前期策划和可行性研究，提供专业的技术意见；
6.推动项目技术创新和改进，提高项目的技术水平和竞争力；
7.负责与设计单位、施工单位等相关方的技术沟通与协调；
5.指导和培训项目技术人员，提升团队整体技术能力；
6.跟进项目技术进展，定期汇报技术工作情况。
三、任职资格
1.本科及以上学历，工程类相关专业；
2.具有 8 年以上工程项目技术管理经验，至少主持过 3 个大型项目的技术工作；
3.熟练掌握相关工程技术知识和技能，如路桥、高速施工等领域；
4.具备卓越的技术领导能力和团队管理能力；
5.拥有较强的问题解决能力和决策能力；
6.能熟练运用专业软件和工具进行技术分析和设计；
7.具有良好的沟通协调能力和合作精神；
8.持有相关专业高级职称或执业资格证书者优先。</t>
  </si>
  <si>
    <t>项目部安全总监</t>
  </si>
  <si>
    <t>一、职责概述
全面负责项目的安全管理工作，确保项目在安全的环境下顺利推进。
二、主要职责
1.制定并完善项目安全管理制度、流程和标准，监督其严格执行；
2.组织开展项目安全风险评估与隐患排查治理工作，及时消除安全隐患；
3.领导和管理安全团队，对安全人员进行培训、指导和考核；
4.策划并实施各类安全培训和教育活动，提高项目人员安全意识；
5.监督施工现场的安全作业，确保各项安全措施落实到位；
6.负责安全事故的应急处理和调查分析，提出改进措施；
7.与政府相关部门、业主等进行安全工作的沟通与协调；
8.定期对项目安全工作进行总结和评估，提交安全工作报告。
三、任职资格
1.本科及以上学历，安全工程、建筑工程等相关专业；
2.具有 5 年以上项目安全管理经验，熟悉建筑施工安全管理流程；
3.持有注册安全工程师证书或其他相关安全类证书；
4.具备较强的安全管理能力和领导能力，能有效组织和推动安全工作；
5.拥有良好的沟通协调能力和解决问题的能力；
6.熟悉相关安全法律法规和标准规范；
7.熟练使用办公软件。</t>
  </si>
  <si>
    <t>大学专科及以上</t>
  </si>
  <si>
    <t>一、职位概述
负责工区的全面管理和生产组织工作，确保工区各项任务的顺利完成。
二、主要职责
1.制定工区的生产计划和工作安排，合理调配资源，确保生产进度和质量；
2.领导和管理工区员工，组织开展日常生产活动，监督员工遵守操作规程和安全规定；
3.负责工区的设备管理和维护工作，确保设备正常运行，提高设备利用率；
4.组织开展质量控制工作，确保产品或工程质量符合要求；
5.处理工区的日常事务，协调与其他部门或工区的关系，解决工作中的矛盾和问题；
6.负责工区的成本控制和预算管理，降低生产成本，提高经济效益；
7.组织开展员工培训和技术交流活动，提高员工的业务水平和技能；
8.负责工区的安全生产管理工作，制定并落实安全措施，预防安全事故的发生；
9.及时向上级汇报工区的工作情况和问题，提出改进建议和措施；
10.完成上级领导交办的其他工作任务。
三、任职资格
1.大学专科及以上学历，工程管理、土木工程等相关专业优先；
2.具有 5 年以上相关工作经验，有丰富的工区管理经验者优先；
3.熟悉工区的生产流程和管理要求，具备较强的组织协调能力和管理能力；
4.具有良好的沟通能力和团队合作精神，能够有效地与上级领导、同事和下属沟通和合作；
5.具备较强的问题解决能力和决策能力，能够快速有效地处理工区的各种问题和突发事件；
6.熟练掌握办公软件和相关工程软件；
7.持有相关专业资格证书者优先。</t>
  </si>
  <si>
    <t>工区</t>
  </si>
  <si>
    <t>一、职位概述
负责工程项目的全面管理和协调工作，确保项目按时、按质、按量完成。
二、主要职责
1.制定项目计划，包括进度计划、质量计划、成本计划等，并监督执行；
2.组织项目团队，协调各专业人员的工作，确保项目的顺利进行；
3.负责项目的成本控制和预算管理，确保项目在预算范围内完成；
4.对项目的质量进行监控和管理，确保项目质量符合相关标准和要求；
5.协调与业主、设计单位、施工单位等相关方的关系，解决项目中的问题和矛盾；
6.负责项目的风险管理，识别和评估项目风险，并制定相应的应对措施；
7.组织项目的验收和移交工作，确保项目符合相关要求并顺利交付使用；
8.对项目进行总结和评估，为后续项目提供经验和借鉴。
三、任职资格
1.大学专科及以上学历，工程管理、土木工程、建筑工程等相关专业；
2.具有3年以上工程管理经验，有大型工程项目管理经验者优先；
3.熟悉工程项目管理流程和方法，具备较强的项目管理能力和组织协调能力；
4.具备良好的沟通能力和团队合作精神，能够有效地与各方面人员沟通和合作；
5.拥有较强的问题解决能力和决策能力，能够快速有效地处理项目中的各种问题；
6.熟练掌握办公软件和相关工程软件；
7.持有相关专业资格证书者优先。</t>
  </si>
  <si>
    <t>一、岗位职责
1.制定和完善公司安全管理制度、流程和标准，并监督其有效执行；
2.负责组织各类安全培训和教育活动，提高员工安全意识和技能；
3.定期对公司各区域进行安全检查和隐患排查，及时发现并处理安全问题；
4.协助相关部门进行安全事故的调查和处理，撰写事故报告并提出改进措施；
5.参与公司安全风险评估工作，制定相应的风险防控措施；
6.对安全防护设备和设施进行管理和维护，确保其正常运行；
7.与政府安全监管部门保持沟通和协调，及时落实相关政策和要求；
8.建立和完善安全管理档案和台账，做好相关数据的统计和分析。
二、任职资格
1.本科及以上学历，安全工程、环境工程等相关专业；
2.具有 3 年以上安全管理工作经验，熟悉安全管理相关法律法规和标准；
3.持有交安证件或其他相关安全资格证书；
4.具备较强的安全风险识别和分析能力，能够提出有效的解决方案；
5.拥有良好的沟通协调能力和团队合作精神，能与不同部门有效协作；
6.熟练使用办公软件，具备一定的数据分析能力。</t>
  </si>
  <si>
    <t>武英工区</t>
  </si>
  <si>
    <t>为满足自建自养工作需要</t>
  </si>
  <si>
    <t>后勤辅助</t>
  </si>
  <si>
    <t>后勤辅助人员</t>
  </si>
  <si>
    <t>综合办事员</t>
  </si>
  <si>
    <t>1.大学本科及以上学历，汉语言文学、新闻、哲学、马列、行政管理等相关或相近专业。 2.熟悉企业宣传管理工作，有较强的文字功底、写作能力；工作严谨细致、有责任心，能独立撰写各类工作总结、汇报材料及宣传稿件。                                       3.具有党建政策理论功底，熟悉党建、群团方面的知识和工作流程，有较强的文字功底、语言表达、协调沟通、组织策划能力，有一定的文艺、体育特长的优先。                 4.有党务相关工作经验者优先。</t>
  </si>
  <si>
    <t>劳务外包用工或劳动合同用工</t>
  </si>
  <si>
    <t>会计岗</t>
  </si>
  <si>
    <t>1、本科及以上学历，财务或金融、经管等相关专业；
2、有一定会计行业的经验，熟悉会计报表的处理，熟悉会计法规和税法且有3年以上全盘账经验或成本核算经验；
3、有一定的团队精神且工作细致，责任感强，严守机密，坚持原则，良好的沟通能力、团队精神；
4、熟练应用财务及Office办公软件，对财务系统有实际操作者优先；
5、有会计中级资格证及以上职称优先考虑；                                          6.特别优秀可适当放宽条件限制。</t>
  </si>
  <si>
    <t>1.大学本科及以上学历，工程管理、工程经济类等相关或相近专业；                   2.熟悉国家、行业工程招投标管理方面的方针政策、法律法规，掌握招标采购文件编制、评审等相关工作技能，具有市场开发和商务管理方面的能力素质；                       3.从事施工企业市场开发、项目投标等相关工作经历2年及以上。</t>
  </si>
  <si>
    <t>社招、校招</t>
  </si>
  <si>
    <t>市场开发岗位缺乏专业人员</t>
  </si>
  <si>
    <t>1.工程造价、道路与桥梁专业、土木工程、道路工程、交通土建工程、工程管理等相关专业；
2.持有助理工程师及以上职称优先、持有二级建造师者或二级造价工程师优先；
3.有高速公路施工、养护技术管理等相关岗位工作经验者优先；能完成施工组织设计、施工方案、技术培训与交底、技术创新等工作，协助组织项目策划等工作。</t>
  </si>
  <si>
    <t>社招、校招、或交投系统内遴选</t>
  </si>
  <si>
    <t>技术管理岗位缺乏专业人员</t>
  </si>
  <si>
    <t>1.安全管理、环境与安全、安全工程等相关专业；
2.具有工程师及以上职称优先；
3.具有安全管理相关工作经验优先，特别优秀可适当放宽条件限制。</t>
  </si>
  <si>
    <t>根据分部实际工作需求。</t>
  </si>
  <si>
    <t>宜昌分公司项目部</t>
  </si>
  <si>
    <t>1.大学本科及以上学历，有三年以上管理经验；
2.持有工程师及以上职称或相关职业资格证优先；
3.熟悉国家、行业工程管理方面法律法规，具有建设与施工项目管理经验，熟悉企业经营管理、项目管理、工程技术、设备管理等方面工作，具备较强的市场开拓、项目管理和沟通协调能力。  
4.特别优秀可适当放宽条件限制。</t>
  </si>
  <si>
    <t>1.大学本科及以上学历，工程类相关或相近专业，有三年以上工程管理经验；
2.持有工程师及以上职称或相关职业资格证优先；
3.熟悉国家、行业工程管理方面法律法规，具有建设与施工项目管理经验，具备较强的专业技术能力，熟悉企业经营管理、项目管理、工程技术等方面管理工作。 
4.特别优秀可适当放宽条件限制。</t>
  </si>
  <si>
    <t>1.大学本科及以上学历，有三年以上安全管理经验；
2.具有相关职称或职业资格证优先；
3.熟悉国家安全管理方面法律法规，具备的专业知识和管理能力，具有较强的组织协调及沟通交流能力，具有建设与施工项目管理经验，具备较强的专业技术能力，熟悉企业经营管理、项目管理、安全管理等方面管理工作。 
4.特别优秀可适当放宽条件限制。</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</si>
  <si>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3.在高速公路施工、养护技术管理等相关岗位工作1年以上；能完成施工组织设计、施工方案、技术培训与交底、技术创新等工作，协助组织项目策划等工作。</t>
  </si>
  <si>
    <t>社招、校招或交投系统内遴选</t>
  </si>
  <si>
    <t>缺乏安全管理人员</t>
  </si>
  <si>
    <t>58岁及以下</t>
  </si>
  <si>
    <t>负责操作高速清扫车、吹扫车、小型压路机、挖机、灌缝机、护栏抢修车、绿篱机、防冻防滑等设备，同时参与施工作业过程管理，持有相关设备操作证。</t>
  </si>
  <si>
    <t>劳动合同用工、劳务外包用工</t>
  </si>
  <si>
    <t>雾渡河分部</t>
  </si>
  <si>
    <t>产业工人岗</t>
  </si>
  <si>
    <t>负责管段绿化保洁、日常小修等各专业施工管理，兼施工用车司机，持有C1及以上驾驶证，持有电工证，负责工区及现场施工用电管理，特别优秀可适当放宽条件限制。</t>
  </si>
  <si>
    <t>负责管段绿化保洁、日常小修等各专业施工管理，兼施工用车司机，持有C1及以上驾驶证，持有电焊工证件，特别优秀可适当放宽条件限制。</t>
  </si>
  <si>
    <t>负责管段绿化保洁、日常小修等各专业施工管理，兼施工用车司机，持有C1及以上驾驶证，持有木工支模工作经验，特别优秀可适当放宽条件限制。</t>
  </si>
  <si>
    <t>有日常养护具体施工工作经验，能吃苦耐劳，特别优秀可适当放宽条件限制。</t>
  </si>
  <si>
    <t>负责操作高速清扫车、吹扫车、小型压路机、挖机、灌缝机、护栏抢修车、绿篱机、防冻防滑等设备，同时参与施工作业过程管理，持有挖机特种设备操作证</t>
  </si>
  <si>
    <t>负责操作高速清扫车、吹扫车、小型压路机、灌缝机、护栏抢修车、绿篱机、防冻防滑等设备，同时参与施工作业过程管理</t>
  </si>
  <si>
    <t>负责操作高速清扫车、吹扫车、小型压路机、挖机、护栏抢修车、绿篱机、防冻防滑等设备，同时参与施工作业过程管理，持有B2及以上驾驶证，</t>
  </si>
  <si>
    <t>综合（财务）管理部</t>
  </si>
  <si>
    <t>57岁及以下</t>
  </si>
  <si>
    <t>C1及以上驾照，驾龄满3年，且具备车辆驾驶相关工作经验。身体健康,无基础性疾病，满足安全行车和所从事相关工作的基本要求。</t>
  </si>
  <si>
    <t>目前分公司有一台车未配置专职驾驶员，如出现离职补齐空缺。</t>
  </si>
  <si>
    <t>新增分公司门卫</t>
  </si>
  <si>
    <t>新增分公司保洁</t>
  </si>
  <si>
    <t>新增分公司厨师</t>
  </si>
  <si>
    <t>分公司1名、雾渡河1名</t>
  </si>
  <si>
    <t>帮厨</t>
  </si>
  <si>
    <t>身体健康，健康证，无传染疾病及突发性疾病，无不良记录，有帮厨工作经验者优先。</t>
  </si>
  <si>
    <t>新增分公司、分部帮厨</t>
  </si>
  <si>
    <t>分公司2名、雾渡河1名</t>
  </si>
  <si>
    <t>1.大专及以上学历，道路与桥梁专业、土木工程、工程造价、道路工程、交通土建工程、工程管理等相关专业，年龄35岁及以下；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</si>
  <si>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根据项目工程管理部实际工作需求。</t>
  </si>
  <si>
    <t>质量检测工程师</t>
  </si>
  <si>
    <t>1.土木工程检测技术、道路与桥梁专业、土木工程、道路工程、交通土建工程、工程管理等相关专业；
2.持有试验检测工程师证优先；
3.在高速公路项目试验检测等相关岗位工作3年以上；能负责高速公路试验检测管理、交（竣）工验收等，负责质检资料的统筹与编制等工作。</t>
  </si>
  <si>
    <t>1.本科及以上学历，工程造价、道路与桥梁专业、土木工程（道桥方向）、道路工程、交通土建工程、工程管理等相关专业，年龄35岁及以下；
2.持工程师及以上职称，同时持一级建造师者或一级造价工程师证优先；
3.从事工程造价岗位工作5年及以上；能完成工程造价、项目责任成本编制与统计分析、建立项目成本定额库等工作。</t>
  </si>
  <si>
    <t>1.大专及以上学历，工程造价、道路与桥梁专业、土木工程、道路工程、交通土建工程、工程管理等相关专业，年龄35岁及以下；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</si>
  <si>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造价工程师</t>
  </si>
  <si>
    <t>工程造价、土木工程、建筑工程、结构工程相关专业毕业，持有相关工程类证件优先。</t>
  </si>
  <si>
    <t>根据分公司市场合同部实际工作需求，缺乏造价专业人员。</t>
  </si>
  <si>
    <t>1.本科及以上学历，法律、汉语言、行政管理、文学、新闻学等综合类相关专业，年龄35岁及以下；
2.在相关行政综合管理岗位工作3年及以上，有国企单位工作经历的可适当放宽年龄条件。</t>
  </si>
  <si>
    <t>根据分公司综合管理部实际工作需求。</t>
  </si>
  <si>
    <t>1.安全管理、环境与安全、安全工程；
2.具有工程师及以上职称优先，持有注册安全工程师优先；
3.具有安全管理经验,在高速公路项目安全生产管理等相关岗位工作2年以上者优先，同时熟练掌握各类办公软件应用。</t>
  </si>
  <si>
    <t>安全管理部现有员工2名，需补充2名，负责安全外业检查</t>
  </si>
  <si>
    <t>B及以上驾照，具备使用机械设备、维修等工作经验；</t>
  </si>
  <si>
    <t>现有设备清扫车/防撞车需要1名设备操作手</t>
  </si>
  <si>
    <t>后期增加设备清扫车、防撞车需要2名设备操作手</t>
  </si>
  <si>
    <t>孝随分部现有生产管理人员3名，需补充3名</t>
  </si>
  <si>
    <t>1.道路与桥梁专业、土木工程、工程造价、道路工程、交通土建工程、工程管理等相关专业；
2.持有相关工程类证件优先。</t>
  </si>
  <si>
    <t>随襄分部现有生产管理人员5名，需补充1名</t>
  </si>
  <si>
    <t>襄十分部现有生产管理人员3名，需补充3名</t>
  </si>
  <si>
    <t>襄宜分部现有生产管理人员2名，需补充4名</t>
  </si>
  <si>
    <t>保神分部现有生产管理人员3名，需补充3名</t>
  </si>
  <si>
    <t>襄荆分部现有生产管理人员3名，需补充3名</t>
  </si>
  <si>
    <t>孝随工区无专职安全员，需补充1名</t>
  </si>
  <si>
    <t>随襄工区无专职安全员，需补充1名</t>
  </si>
  <si>
    <t>襄荆工区无专职安全员，需补充1名</t>
  </si>
  <si>
    <t>保神工区无专职安全员，需补充1名</t>
  </si>
  <si>
    <t>分公司</t>
  </si>
  <si>
    <t>目前分公司共有车辆22台，司机18人，需要配备4名专职驾驶员；
后续分公司人员、项目部人员增加，需增加4台车辆及4名专职驾驶员。
总共增加8名专职驾驶员。</t>
  </si>
  <si>
    <t>按驻地人员数量新增保洁。</t>
  </si>
  <si>
    <t>按驻地人员数量新增厨师。</t>
  </si>
  <si>
    <t>身体健康，健康证，无传染疾病及突发性疾病，无不良记录，有门卫工作经验者优先。</t>
  </si>
  <si>
    <t>根据项目驻地需求设置门卫。</t>
  </si>
  <si>
    <t>分公司管理层</t>
  </si>
  <si>
    <t>行政副总经理</t>
  </si>
  <si>
    <t>1.中共党员，本科及以上学历，全日制本科学历优先，法律、汉语言、行政管理、工商管理等综合类相关专业，年龄45及以下；
2.具有建设与施工项目管理经验，熟悉企业经营管理、工程项目管理体系及施工管理等工作，具备较强的市场开拓、项目管理和沟通协调能力。</t>
  </si>
  <si>
    <t>交投系统内遴选</t>
  </si>
  <si>
    <t>为满足工作需求，填补空缺岗位，保证分公司工作的正常运转</t>
  </si>
  <si>
    <t>1.本科及以上学历，全日制本科学历优先，法律、汉语言、行政管理、财务、工商管理等综合类相关专业，年龄40岁及以下；
2.有行政综合管理岗位3年及以上工作经历可适当放宽年龄条件；
3.有岗位所需的政策、理论水平、专业知识和业务能力，具有较强的沟通协调能力、服从意识和团队协作意识。</t>
  </si>
  <si>
    <t>根据公司“一人一车”要求，根据片区项经部配置专职驾驶员，如出现离职补齐空缺。</t>
  </si>
  <si>
    <t>1.本科及以上学历，全日制本科学历优先，道路与桥梁专业、土木工程、工程造价、道路工程、交通土建工程、工程管理等相关专业；
2.持工程师及以上职称，同时持一级建造师或一级造价工程师证优先；
3.在工程行业项目市场合同管理岗位工作3年及以上；能组织项目预算编制等工作，能完成工程造价、项目责任成本编制与统计分析、项目成本定额库，熟练使用同望、广联达等办公软件。</t>
  </si>
  <si>
    <t>市场开拓岗</t>
  </si>
  <si>
    <t>1.大专及以上学历，本科学历优先，道路与桥梁专业、土木工程、工程造价、道路工程、交通土建工程、工程管理等相关专业；
2.持有助理工程师及以上职称优先、持有二级建造师者或二级造价工程师优先；
3.在工程行业市场开拓管理岗位工作3年及以上；能组织项目预算编制等工作，具有建设与施工项目管理经验，熟悉企业经营管理、工程项目管理体系及施工管理等工作，具备较强的市场开拓、项目管理和沟通协调能力。</t>
  </si>
  <si>
    <t>成本采购岗</t>
  </si>
  <si>
    <t>1.本科及以上学历，全日制本科学历优先，工程造价、道路与桥梁专业、土木工程（道桥方向）、道路工程、交通土建工程、工程管理等相关专业；
2.持有助理工程师及以上职称优先、持有二级建造师者或二级造价工程师优先；
3.从事成本采购管理岗位工作1年及以上；能完成工程造价、项目责任成本编制与统计分析、建立项目成本定额库、参与采购与合同管理，合同审批流程，建立合同台账，监督合同履行、供应商管理与考核等工作等工作。</t>
  </si>
  <si>
    <t>交投系统内遴选/校招</t>
  </si>
  <si>
    <t>1.本科及以上学历，全日制本科学历优先，道路与桥梁专业、土木工程、工程造价、道路工程、交通土建工程、工程管理等相关专业；
2.持有助理工程师及以上职称优先、持有二级建造师者或二级造价工程师优先；
3.在高速公路项目计量相关岗位工作1年以上者优先；能完成施工合同、图纸、变更、签证、组价、计量、结算、各类台账、资料整理等工作</t>
  </si>
  <si>
    <t>1.本科及以上学历，全日制本科学历优先，道路与桥梁专业、土木工程、工程造价、道路工程、交通土建工程、工程管理等相关专业；
2.持工程师及以上职称，同时持一级建造师、一级造价工程师、检师证优先；
3.在高速公路项目生产管理等相关岗位工作1年以上者优先；能完成项目生产计划组织与安排、生产资源组织与调度、生产进度管理与调控，负责施工日报、进度数据的统计与编制，负责工程变更管理等工作，熟练使用CAD等办公软件。</t>
  </si>
  <si>
    <t>生产调度岗</t>
  </si>
  <si>
    <t>1.大专及以上学历，本科学历优先，道路与桥梁专业、土木工程、工程造价、道路工程、交通土建工程、工程管理等相关专业；
2.持有助理工程师及以上职称优先、持有二级建造师者或二级造价工程师优先；
3.在高速公路项目生产管理等相关岗位工作1年以上者优先；能完成项目生产计划组织与安排、生产资源组织与调度、生产进度管理与调控，负责施工日报、进度数据的统计与编制，负责工程变更管理等工作，熟练使用CAD等办公软件。</t>
  </si>
  <si>
    <t>质量管理岗</t>
  </si>
  <si>
    <t>1.大专及以上学历，本科学历优先，道路与桥梁专业、土木工程、工程造价、道路工程、交通土建工程、工程管理等相关专业；
2.具有中级职称或同等级职业资格证，检师（公路专业）优先。
3.熟悉高速公路养护工程质量、试验室管理，具备一定的试验检测理论知识基础，熟悉质量流程管理，具有较强的文字功底和一定的创新能力。
4.从事高速公路新建或养护工程施工或管理1年及以上。</t>
  </si>
  <si>
    <t>1.大学专科及以上学历，本科学历优先，工程、安全、企业管理等相关或相近专业。
2.具有初级职称或同等级职业资格证。
3.具有丰富的安全理论及基层安全管理经验，熟练掌握安全生产技能，具有较强的沟通能力、表达能力、文字撰写能力等。
4.从事安全管理相关工作1年及以上。</t>
  </si>
  <si>
    <t>2023.06/2023.08</t>
  </si>
  <si>
    <t>环保管理岗</t>
  </si>
  <si>
    <t>1.大学专科及以上学历，本科学历优先，工程、环保、企业管理等相关或相近专业。
2.具有初级职称或同等级职业资格证。
3.具有丰富的基层现场管理经验，熟练施工现场环节控制要点，具有较强的沟通能力、表达能力、文字撰写能力等。
4.从事项目现场管理相关工作1年及以上</t>
  </si>
  <si>
    <t>1.本科及以上学历，全日制本科学历优先，道路与桥梁专业、土木工程、工程造价、道路工程、交通土建工程、工程管理等相关专业；
2.持工程师及以上职称，同时持一级建造师、一级造价工程师、检师证优先；
3.在高速公路项目总工相关岗位工作1年以上者优先；能完成项目生产计划组织与安排、生产资源组织与调度、生产进度管理与调控，负责技术、策划、方案等工作，熟练使用CAD等办公软件。</t>
  </si>
  <si>
    <t>1.大学本科及以上学历，全日制本科学历优先，工程、安全、企业管理等相关或相近专业。
2.具有中级职称或同等级职业资格证。
3.具有丰富的安全理论及基层安全管理经验，熟练掌握安全生产技能，具有较强的沟通能力、表达能力、文字撰写能力等。
4.从事安全管理相关工作3年及以上。</t>
  </si>
  <si>
    <t>为满足工作需求，填补空缺岗位，保证项目部工作的正常运转</t>
  </si>
  <si>
    <t>持B2及以上，有2年以上高速公路驾驶经验，持操作证者优先，安全意识高，具有良好的安全驾驶记录，有一定的车辆维修、设备操作、保养经验，身体健康，无突发疾病史。</t>
  </si>
  <si>
    <t>常务副总经理</t>
  </si>
  <si>
    <t>1.大学本科及以上学历，全日制本科学历优先，道路与桥梁专业、土木工程、工程造价、道路工程、交通土建工程、工程管理等相关专业；
2.持工程师及以上职称，同时持一级建造师、一级造价工程师、检师证优先；
3.在高速公路项目总工相关岗位工作1年以上者优先；能完成项目生产计划组织与安排、生产资源组织与调度、生产进度管理与调控，负责技术、策划、方案等工作，熟练使用CAD等办公软件。</t>
  </si>
  <si>
    <t>财务兼报账员</t>
  </si>
  <si>
    <t xml:space="preserve">1.大专及以上学历，能熟练使用电脑、财务类专业、能运用各种办公软件，年龄35岁及以下；
</t>
  </si>
  <si>
    <t>社招/校招</t>
  </si>
  <si>
    <t>采购管理岗</t>
  </si>
  <si>
    <t>1.本科及以上学历，工程造价、道路与桥梁专业、土木工程、道路工程、交通土建工程、工程管理等相关专业，年龄35岁及以下；
2.持工程师及以上职称，同时持一级建造师或一级造价工程师等一类证件优先；
3.从事项目采购管理等相关岗位工作5年及以上；参与采购管理，采购审批流程，建立采购台账，监督材料收发、供应商管理与考核等工作。</t>
  </si>
  <si>
    <t>采购、合同管理岗位缺乏专业人员</t>
  </si>
  <si>
    <t>合同管理岗</t>
  </si>
  <si>
    <t>1.本科及以上学历，工程造价、道路与桥梁专业、土木工程、道路工程、交通土建工程、工程管理等相关专业，年龄35岁及以下；
2.持工程师及以上职称，同时持一级建造师或一级造价工程师等一类证件优先；
3.从事项目合同管理等相关岗位工作6年及以上；参与合同管理，合同审批流程，建立合同台账，招标遴选、协作单位、供应商管理与考核等工作。</t>
  </si>
  <si>
    <t>1.工程造价、道路与桥梁专业、土木工程、道路工程、交通土建工程、工程管理等相关专业；
2.持工程师及以上职称，同时持一级建造师或一级造价工程师等一类证件优先；
3.在高速公路施工、养护技术管理等相关岗位工作2年以上；能完成施工组织设计、施工方案、技术培训与交底、技术创新等工作，协助项目经理组织项目策划等工作。</t>
  </si>
  <si>
    <t>缺乏工程造价专业人员</t>
  </si>
  <si>
    <t>1.工程造价、道路与桥梁专业、土木工程、道路工程、交通土建工程、工程管理、测量等相关专业；
2.持工程师及以上职称，同时持一级建造师或一级造价工程师等一类证件优先；
3.在高速公路施工、养护技术管理等相关岗位工作1年以上；能完成施工组织设计、施工方案、技术培训与交底、技术创新等工作，协助项目经理组织项目策划等工作。                  
4.在高速公路项目测量岗位工作1年以上者优先；能完成项目放样、测量、CAD制图等工作。</t>
  </si>
  <si>
    <t>技术方案岗</t>
  </si>
  <si>
    <t>1.道路与桥梁专业、土木工程、工程造价、道路工程、交通土建工程、工程管理等相关专业；
2.持工程师及以上职称，同时持一级建造师或一级造价工程师等一类证件优先；
3.在高速公路项目生产管理等相关岗位工作1年以上者优先；能完成项目生产计划组织与安排、生产资源组织与调度、生产进度管理与调控，负责施工日报、进度数据的统计与编制，负责工程变更管理等工作。</t>
  </si>
  <si>
    <t>信息化管理岗</t>
  </si>
  <si>
    <t>1.测量专业、道路与桥梁专业、土木工程、道路工程、交通土建工程、工程管理等相关专业；2.持工程师及以上职称，同时持一级建造师或一级造价工程师等一类证件优先；
3.在高速公路项目生产管理等相关岗位工作1年以上者优先；能完成项目生产计划组织与安排、生产资源组织与调度、生产进度管理与调控，负责施工日报、进度数据的统计与编制，负责工程变更管理等工作。</t>
  </si>
  <si>
    <t>1.道路与桥梁专业、土木工程、工程造价、道路工程、交通土建工程、工程管理等相关专业；
2.持工程师及以上职称，同时持注册安全工程师、一级建造师或一级造价工程师等一类证件优先；
3.在高速公路项目生产管理等相关岗位工作1年以上者优先；能完成项目安全生产计划组织与安排、安全生产组织与调度、安全生产管理与调控，负责安全日志、，负责安全技术交底、班前五分钟等工作。</t>
  </si>
  <si>
    <t>产业工人</t>
  </si>
  <si>
    <t>满足国家要求</t>
  </si>
  <si>
    <t>身体健康，无传染疾病及突发性疾病，有工程施工经验。</t>
  </si>
  <si>
    <t>根据需求。</t>
  </si>
  <si>
    <t>拌合站</t>
  </si>
  <si>
    <t>60岁及以下</t>
  </si>
  <si>
    <t>身体健康，无传染疾病及突发性疾病，有拌合站操作手经验。</t>
  </si>
  <si>
    <t xml:space="preserve">备注：
1.劳动合同用工：引进需报交投集团审批，条件要求较高，必须为公司紧缺性人才，招录时间较久；学历为大学本科及以上；年龄尽量控制在35岁及以下，持一类证件等可放宽至40岁及以下；要有职称或职业资格及相关从业经历要求。
2.劳务外包用工：计划授权各分公司在年度用工计划内，自行招聘，月度向人力资源部报备；技术管理类岗位学历原则要求大专及以上，具有一定岗位从业经历或持证要求；设备操作手、后勤辅助类人员可适当放宽相关条件。
3.引进方式：社招（劳动、劳务）、校招（劳动、劳务）、遴选（劳动）、调动（高开内部调动，劳动、劳务）。
</t>
  </si>
  <si>
    <t>高开公司2024年度社会招聘用工计划需求表</t>
  </si>
  <si>
    <t>1.本科及以上学历，道路与桥梁专业、土木工程、工程造价、道路工程、交通土建工程、工程管理等相关专业；
2.持工程师及以上职称，持有一级建造师；同时持有高级工程师和一级建造师者可放宽年龄。
3.从事高速公路新建或养护工程工程技术、施工建设、项目管理等岗位工作5年及以上；具备较强的专业技术能力，熟悉经营管理、项目管理、工程技术等方面管理工作。</t>
  </si>
  <si>
    <t>25-30</t>
  </si>
  <si>
    <t>项目副经理
（生产、安全）</t>
  </si>
  <si>
    <t>1.本科及以上学历，道路与桥梁专业、土木工程、工程造价、道路工程、交通土建工程、工程管理等相关专业；
2.持工程师及以上职称，同时持一级建造师、一级造价工程师证或注册安全工程师证优先，可放宽年龄；  
3.从事高速公路新建或养护工程技术、施工建设、项目管理等岗位工作5年及以上；具备较强的专业技术能力，熟悉经营管理、项目管理、工程技术等方面管理工作。</t>
  </si>
  <si>
    <t>20-25</t>
  </si>
  <si>
    <t>1.本科及以上学历，道路与桥梁专业、土木工程、工程造价、道路工程、交通土建工程、工程管理等相关专业；
2.持试验检测工程师证；
3.从事高速公路新建或养护工程等试验质检等岗位工作3年及以上；熟悉高速公路养护工程质量、试验室管理，具备一定的试验检测理论知识基础，熟悉质量流程管理，具有较强的文字功底和一定的创新能力。</t>
  </si>
  <si>
    <t>12-15</t>
  </si>
  <si>
    <t>项目工区长</t>
  </si>
  <si>
    <t>1.本科及以上学历，道路与桥梁专业、土木工程、工程造价、道路工程、交通土建工程、工程管理等相关专业；
2.持助理级工程师及以上职称，同时持一级建造师者或一级造价工程师证优先；
3.从事高速公路新建或养护工程等项目管理岗位工作3年及以上；能完成项目生产计划组织与安排、资源组织与调度、进度管理与调控，施工数据的统计与编制，工程变更管理等工作。</t>
  </si>
  <si>
    <t>15-20</t>
  </si>
  <si>
    <t>项目工程师</t>
  </si>
  <si>
    <t>1.大学本科及以上学历，工程管理、路桥工程等相关专业。
2.具有初级职称或同等级职业资格证。
3.熟悉高速公路养护工程进度管理，具备一定的项目管理理论知识基础，具有较强的文字功底和一定的创新能力。
4.从事高速公路新建或养护工程施工或管理3年及以上。</t>
  </si>
  <si>
    <t>1.大学本科及以上学历，工程管理、路桥工程等相关专业。
2.持助理级工程师及以上职称或同等级职业资格证。
3.从事高速公路新建或养护工程施工管理3年及以上；熟悉高速公路工程技术、质量、进度、安全、造价等管理，具备一定的项目管理理论知识基础，具有较强的文字功底和一定的创新能力。</t>
  </si>
  <si>
    <t>10-15</t>
  </si>
  <si>
    <t>1.大学本科及以上学历，财会、审计、经济、金融等相关专业。
2.持有助理级会计师、审计师、经济师（财务管理）及以上职称。
3.从事财务管理工作3年及以上；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</si>
  <si>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设备运维部
副部长</t>
  </si>
  <si>
    <t>1.大学本科及以上学历，硕士研究生优先。
2.从事机械或机电设备研发、制造、维修等相关工作经历5年及以上。
3.熟悉工程机械液压系统、电控系统等基本原理及构造，能熟练运用CAD等相关制图软件，有一定创新能力、文字系统组织及表达能力者优先。</t>
  </si>
  <si>
    <t>设备维修工程师</t>
  </si>
  <si>
    <t>1.从事机电、机械维护保障运维3年及以上。
2.熟悉高速公路养护工程工作运行模式，责任心强，有数字化信息化工作经历者优先。</t>
  </si>
  <si>
    <t xml:space="preserve"> 技能培训工程师</t>
  </si>
  <si>
    <t>1.大学本科及以上学历，硕士研究生优先。
2.从事机械或机电设备操作、研发、制造、维修等相关工作经历6年及以上。
3.熟悉工程机械液压系统、电控系统等基本原理及构造，能熟练运用CAD等相关制图软件，有一定创新能力、文字系统组织及表达能力者优先。</t>
  </si>
  <si>
    <t>沥青混凝土拌和站
站长</t>
  </si>
  <si>
    <t>1.大学专科及以上学历。
2.从事两个或以上国内、外品牌沥青混凝土拌和站操作、维护工作。
3.熟练掌握沥青混凝土相关专业技术知识，有优秀的综合成本控制能力及创新能力，吃苦耐劳，责任心强，有一定的统筹、协作及沟通能力。</t>
  </si>
  <si>
    <t>技术创新
中心</t>
  </si>
  <si>
    <t>科技研发岗</t>
  </si>
  <si>
    <t>硕士研究生及以上</t>
  </si>
  <si>
    <t>1.硕士研究生及以上学历，道路工程、桥梁与隧道工程、结构工程等相关专业。
2.具有工程师及以上职称或同等级职业资格证。
3.从事公路工程项目科研、设计、检测或施工3年及以上；熟悉国家和地方相关法律、法规、政策及交通运输等行业标准、规范，熟悉科技项目撰写、申报程序及科研平台运作流程，具有科研项目经验和研究成果者优先。</t>
  </si>
  <si>
    <t xml:space="preserve">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3.从事工程施工单位项目工程技术部或项目现场施工管理工作3年及以上；掌握路桥施工工艺及流程，熟悉各类施工技术与质量指标，有特大型桥梁、长大隧道施工或结构验算等工作经验者优先。
</t>
  </si>
  <si>
    <t>信息化岗</t>
  </si>
  <si>
    <t>1.大学本科及以上学历，软件工程、数理分析等计算机类相关或相近专业。
2.持工程师及以上职称、计算机相关专业证书优先；
3.从事信息化系统建设及运维管理1年及以上，了解编程语言、熟悉SQL等数据库使用，熟悉智慧工地、大数据分析等工作。</t>
  </si>
  <si>
    <t>高开公司2024年度交投系统内遴选需求表</t>
  </si>
  <si>
    <t>1.大学本科及以上学历，财会、审计、经济、金融等相关专业。
2.持有会计师、审计师、经济师（财务管理）及以上职称优先。
3.从事财务管理工作3年及以上；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</si>
  <si>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1.大学本科及以上学历，工程管理、工程经济类等相关专业。
2.熟悉国家、行业工程招投标管理方面的方针政策、法律法规，掌握招标采购文件编制、评审等相关工作技能，具有市场开发和商务管理方面的能力
素质。
3.从事施工企业市场开发、项目投标等相关工作经历3年及以上。</t>
  </si>
  <si>
    <t>1.大学本科及以上学历，工程管理、工程经济类等相关专业。
2.工程师及以上职称或同等级职业资格证。
3.从事施工企业市场开发、项目投标等相关工作经历3年及以上；熟悉国家、行业工程招投标管理方面的方针政策、法律法规，掌握招标采购文件编制、评审等相关工作技能，具有市场开发和商务管理方面的能力素质。</t>
  </si>
  <si>
    <t>技术创新中心</t>
  </si>
  <si>
    <t>1.本科及以上学历，道路与桥梁专业、土木工程、工程造价、道路工程、交通土建工程、工程管理等相关专业；
2.持工程师及以上职称，持有一级建造师；同时持有高级工程师和一级建造师者可放宽年龄。
3.从事高速公路新建工程技术管理、施工建设、项目管理等岗位工作5年及以上，担任过项目中层正职（同层级岗位）及以上岗位；具备较强的专业技术能力，熟悉经营管理、项目管理、工程技术等方面管理工作。</t>
  </si>
  <si>
    <t>1.本科及以上学历，道路与桥梁专业、土木工程、工程造价、道路工程、交通土建工程、工程管理等相关专业。
2.持工程师及以上职称，同时持一级建造师、一级造价工程师证或注册安全工程师证。 
3.从事高速公路新建或养护工程技术、施工建设、项目管理等岗位工作5年及以上，担任过项目中层（同层级岗位）及以上岗位；具备较强的专业技术能力，熟悉经营管理、项目管理、工程技术等方面管理工作。</t>
  </si>
  <si>
    <t>1.本科及以上学历，道路与桥梁专业、土木工程、工程造价、道路工程、交通土建工程、工程管理等相关专业；
2.持试验检测工程师证，同时持一级建造师、一级造价工程师证或注册安全工程师证优先。 
3.从事高速公路新建或养护工程等试验质检等岗位工作3年及以上；熟悉高速公路养护工程质量、试验室管理，具备一定的试验检测理论知识基础，熟悉质量流程管理，具有较强的文字功底和一定的创新能力。</t>
  </si>
  <si>
    <t>路桥工程师</t>
  </si>
  <si>
    <t>1.大学本科及以上学历，工程管理、路桥工程等相关专业。
2.持助理级工程师及以上职称或同等级职业资格证，同时持一级建造师、一级造价工程师证或注册安全工程师证优先。 
3.从事高速公路新建或养护工程施工管理3年及以上；熟悉高速公路工程技术、质量、进度、安全、造价等管理，具备一定的项目管理理论知识基础，具有较强的文字功底和一定的创新能力。</t>
  </si>
  <si>
    <t>1.从事机电、工程机械维护保障运维3年及以上。
2.熟悉高速公路养护工程工作运行模式，熟悉公路工程机械工作原理、构造，责任心强，有数字化信息化工作经历者优先。</t>
  </si>
  <si>
    <t>设备培训工程师</t>
  </si>
  <si>
    <t>1.硕士研究生及以上学历，道路工程、桥梁与隧道工程、结构工程等相关专业。
2.具有工程师及以上职称或同等级职业资格证。
3.从事公路工程项目科研、设计、检测或施工3年及以上；熟悉国家和地方相关法律、法规、政策及交通运输等行业标准、规范，熟悉科技项目撰写、申报程序及科研平台运作流程，具有科研项目经验和研究成果者优先。
4.具有较强的文字功底、创新能力和沟通表达能力。</t>
  </si>
  <si>
    <t>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3.从事工程施工单位项目工程技术部或项目现场施工管理工作3年及以上；掌握路桥施工工艺及流程，熟悉各类施工技术与质量指标，有特大型桥梁、长大隧道施工或结构验算等工作经验者优先。
4.具有较强的文字功底、创新能力和沟通表达能力。</t>
  </si>
  <si>
    <t>1.大学本科及以上学历，软件工程、数理分析等计算机类相关或相近专业。
2.持工程师及以上职称、计算机相关专业证书优先。
3.从事信息化系统建设及运维管理1年及以上，了解编程语言、熟悉SQL等数据库使用，熟悉工程管理业务流程、智慧工地、大数据分析等工作。
4.具有较强的文字功底、创新能力和沟通表达能力。</t>
  </si>
  <si>
    <t>1.本科及以上学历，道路与桥梁专业、土木工程、工程造价、道路工程、交通土建工程、工程管理等相关专业。
2.持工程师及以上职称，同时持高级工程师、一级建造师、一级造价工程师证或注册安全工程师证之一者可放宽年龄。 
3.从事高速公路新建或养护工程技术、施工建设、项目管理等岗位工作5年及以上，担任过项目中层（同层级岗位）及以上岗位；具备较强的专业技术能力，熟悉经营管理、项目管理、工程技术等方面管理工作。</t>
  </si>
  <si>
    <t>1.本科及以上学历，道路与桥梁专业、土木工程、工程造价、道路工程、交通土建工程、工程管理等相关专业；
2.持试验检测工程师证，同时持一级建造师、一级造价工程师证或注册安全工程师证之一者优先。 
3.从事高速公路新建或养护工程等试验质检等岗位工作3年及以上；熟悉高速公路养护工程质量、试验室管理，具备一定的试验检测理论知识基础，熟悉质量流程管理，具有较强的文字功底和一定的创新能力。</t>
  </si>
  <si>
    <t>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3.从事工程施工单位项目工程技术部或项目现场施工管理工作3年及以上；掌握路桥施工工艺及流程，熟悉各类施工技术与质量指标，有特大型桥梁、长大隧道施工或结构验算、BIM技术等工作经验者优先。
4.具有较强的文字功底、创新能力和沟通表达能力。</t>
  </si>
  <si>
    <t>1.大学本科及以上学历，电子工程、信息化工程、计算机等相关专业。
2.持工程师及以上职称、计算机相关专业证书优先。
3.从事信息化系统建设及运维管理1年及以上，了解编程语言、熟悉SQL等数据库使用，同时熟悉工程管理业务流程、智慧工地、大数据分析、BIM等工作优先。
4.具有较强的文字功底、创新能力和沟通表达能力。</t>
  </si>
  <si>
    <t>高开公司2024年度社会招聘岗位及任职资格条件</t>
  </si>
  <si>
    <t>1.大学本科及以上学历，道路与桥梁、土木工程、工程管理等相关专业；
2.年龄在40周岁以下（1984年6月1日以后出生）；
3.持工程师及以上职称和一级建造师证，同时持有高级工程师和一级建造师者可放宽年龄；
4.从事高速公路、养护工程、市政道路等新建工程技术管理、施工建设、项目管理等岗位工作5年及以上；
5.具备较强的专业技术能力，熟悉经营管理、项目管理、工程技术等方面管理工作。</t>
  </si>
  <si>
    <t>1.大学本科及以上学历，道路与桥梁、土木工程、工程管理等相关专业；
2.年龄在40周岁以下（1984年6月1日以后出生）；
3.持工程师及以上职称或同等级职业资格证，其中持高级工程师、一级建造师、一级造价工程师、试验检测工程师或注册安全工程师证之一者可放宽年龄； 
4.从事高速公路新建、养护工程、市政道路等技术、施工建设、项目管理等岗位工作5年及以上；
5.具备较强的专业技术能力，熟悉经营管理、项目管理、工程技术等方面管理工作。</t>
  </si>
  <si>
    <t>1.大学本科及以上学历，道路与桥梁、土木工程、工程管理等相关专业； 
2.年龄在40周岁以下（1984年6月1日以后出生）；
3.持试验检测工程师证； 
4.从事高速公路新建、养护工程、市政道路等试验质检等岗位工作3年及以上；
5.熟悉工程质量、试验室管理，具备一定的试验检测理论知识基础，熟悉质量流程管理，具有较强的文字功底和一定的创新能力。</t>
  </si>
  <si>
    <t>1.大学大学本科及以上学历，道路与桥梁、土木工程、工程管理等相关专业；
2.年龄在35周岁以下（1989年6月1日以后出生）；
3.持助理级工程师及以上职称或同等级职业资格证，同时持一级建造师、一级造价工程师证或注册安全工程师证优先； 
4.从事高速公路新建、养护工程、市政道路等施工管理工作3年及以上；
5.熟悉工程技术、质量、进度、安全、造价等管理，具备一定的项目管理理论知识基础，具有较强的文字功底和一定的创新能力。</t>
  </si>
  <si>
    <t>1.大学本科及以上学历；
2.年龄在40周岁以下（1984年6月1日以后出生）；
3.从事机械或机电设备研发、制造、维修等相关工作5年及以上；
4.熟悉工程机械液压系统、电控系统等基本原理及构造，能熟练运用CAD等相关制图软件，有一定创新能力、文字系统组织及表达能力者优先。</t>
  </si>
  <si>
    <t>1.从事机电、工程机械维护保障运维工作3年及以上；
2.年龄在45周岁以下（1979年6月1日以后出生）；
3.熟悉高速公路养护工程工作运行模式，了解公路工程机械工作原理、构造，责任心强，具有数字化信息化工作经历者优先；
4.具有丰富的设备维修经历、团队带领能力可放宽年龄。</t>
  </si>
  <si>
    <t>1.从事机械或机电设备操作、研发、制造、维修等相关工作6年及以上；
2.年龄在45周岁以下（1979年6月1日以后出生）；
3.熟悉工程机械液压系统、电控系统等基本原理及构造，能熟练运用CAD等相关制图软件，具有一定创新能力、文字系统组织及表达能力；
4.具有丰富的设备操作经历、团队带领能力可放宽年龄。</t>
  </si>
  <si>
    <t>沥青混凝土
拌和站站长</t>
  </si>
  <si>
    <t>1.从事2个或以上国内、外品牌沥青混凝土拌和站操作、维护工作；
2.年龄在40周岁以下（1984年6月1日以后出生）；
3.熟练掌握沥青混凝土相关专业技术知识，有优秀的综合成本控制能力及创新能力，吃苦耐劳，责任心强，具有一定的统筹、协作及沟通能力；
4.具有丰富的拌合站管理经历、团队带领能力可放宽年龄。</t>
  </si>
  <si>
    <t>1.本科及以上学历，道路与桥梁专业、土木工程、工程造价、道路工程、交通土建工程、工程管理等相关专业；
2.持工程师及以上职称，同时持一级建造师、一级造价工程师证或注册安全工程师证优先，可放宽年龄；  
3.从事高速公路新建或养护工程技术、施工建设、项目管理等岗位工作5年及以上，担任过项目中层及以上岗位；具备较强的专业技术能力，熟悉经营管理、项目管理、工程技术等方面管理工作。</t>
  </si>
  <si>
    <t>1.本科及以上学历，道路与桥梁专业、土木工程、工程造价、道路工程、交通土建工程、工程管理等相关专业；
2.持工程师及以上职称，同时持高级工程师、一级建造师、一级造价工程师证或注册安全工程师证之一者可放宽年龄。
3.从事高速公路新建或养护工程技术、施工建设、项目管理等岗位工作5年及以上，担任过项目中层及以上岗位；具备较强的专业技术能力，熟悉经营管理、项目管理、工程技术等方面管理工作。</t>
  </si>
  <si>
    <t>1.大学本科及以上学历，工程管理、路桥工程等相关专业。
2.持助理级工程师及以上职称或一级建造师、一级造价工程师证或注册安全工程师证优先。 
3.从事高速公路新建或养护工程施工管理3年及以上；熟悉高速公路工程技术、质量、进度、安全、造价等管理，具备一定的项目管理理论知识基础，具有较强的文字功底和一定的创新能力。</t>
  </si>
  <si>
    <t>高开公司2024年度交投系统遴选计划需求表</t>
  </si>
  <si>
    <t>1.本科及以上学历，道路与桥梁专业、土木工程、工程造价、道路工程、交通土建工程、工程管理等相关专业，年龄35岁及以下；
2.持高级工程师及以上职称，同时持一级建造师或一级造价工程师证优先，可放宽年龄；
3.在高速公路工程技术、施工建设、项目管理等岗位工作5年及以上；掌握特种养护施工工艺及流程，熟悉各类施工技术与质量指标，图纸会审、施工详图绘制。</t>
  </si>
  <si>
    <t>1.本科及以上学历，道路与桥梁专业、土木工程、工程造价、道路工程、交通土建工程、工程管理等相关专业，年龄35岁及以下；
2.持工程师及以上职称，同时持一级建造师、一级造价工程师证或注册安全工程师证优先，可放宽年龄；  
3.在高速公路工程技术、施工建设、项目安全管理等岗位工作5年及以上；具有建设与施工项目安全管理经验，具备较强的专业技术能力，熟悉工程技术、安全管理等方面管理工作。</t>
  </si>
  <si>
    <t>1.大学本科及以上学历，工程管理、路桥工程等相关或相近专业。
2.具有初级职称或同等级职业资格证。
3.熟悉高速公路养护工程进度管理，具备一定的项目管理理论知识基础，具有较强的文字功底和一定的创新能力。
4.从事高速公路新建或养护工程施工或管理3年及以上。</t>
  </si>
  <si>
    <t>储备培养</t>
  </si>
  <si>
    <t>1.大学本科及以上学历，财会、审计、经济、金融等相关或相近专业。
2.持有中级会计师、审计师、经济师（财务管理）职称优先。
3.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
4.从事财务管理工作3年及以上。</t>
  </si>
  <si>
    <t>1.大学本科及以上学历，工程管理、工程经济类等相关或相近专业。
2.熟悉国家、行业工程招投标管理方面的方针政策、法律法规，掌握招标采购文件编制、评审等相关工作技能，具有市场开发和商务管理方面的能力
素质。
3.从事施工企业市场开发、项目投标等相关工作经历3年及以上。</t>
  </si>
  <si>
    <t>工程管理部
（总工办）</t>
  </si>
  <si>
    <t>1.大学本科及以上学历，工程管理、路桥工程等相关或相近专业。
2.具有中级职称或同等级职业资格证。
3.熟悉高速公路施工技术和策划管理，具备一定工程数字化、信息化相关理论基础，具有一定创新能力和较强的文字功底，能较熟练编制各类技术方
案，具备吃苦耐劳和较强工作责任心等品质。
4.从事高速公路新建或养护工程施工或管理3年及以上。</t>
  </si>
  <si>
    <t>1.大学本科及以上学历，工程管理、路桥工程等相关或相近专业。
2.具有中级职称或同等级职业资格证。
3.熟悉高速公路养护工程质量、试验室管理，具备一定的试验检测理论知识基础，熟悉质量流程管理，具有较强的文字功底和一定的创新能力。
4.从事高速公路新建或养护工程施工或管理3年及以上。</t>
  </si>
  <si>
    <t>进度管理岗</t>
  </si>
  <si>
    <t>1.大学本科及以上学历，工程管理、路桥工程等相关或相近专业。
2.具有中级职称或同等级职业资格证。
3.熟悉高速公路养护工程进度管理，具备一定的项目管理理论知识基础，具有较强的文字功底和一定的创新能力。
4.从事高速公路新建或养护工程施工或管理3年及以上。</t>
  </si>
  <si>
    <t>1.大学本科及以上学历，道路工程、桥梁与隧道工程、结构工程等相关或相近专业。
2.具有中级职称或同等级职业资格证。
3.熟悉国家和地方相关法律、法规、政策及交通运输等行业标准、规范，熟悉科技项目撰写、申报程序及科研平台运作流程，具有科研项目经验和研
究成果者优先。
4.从事公路工程项目科研、设计、检测或施工3年及以上。</t>
  </si>
  <si>
    <t>1.大学本科及以上学历，工程管理、路桥工程等相关或相近专业。
2.具有中级职称或同等级职业资格证。
3.掌握路桥施工工艺及流程，熟悉各类施工技术与质量指标，有特大型桥梁、长大隧道施工或结构验算等工作经验者优先。
4.从事工程施工单位项目工程技术部或项目现场施工管理工作3年及以上。</t>
  </si>
  <si>
    <t>1.大学本科及以上学历，软件工程、数理分析等计算机类相关或相近专业。
2.具有中级职称或同等级职业资格证。
3.掌握路桥施工工艺及流程，熟悉各类施工技术与质量指标，有特大型桥梁、长大隧道施工或结构验算等工作经验者优先。
4.从事工程施工单位项目工程技术部或项目现场施工管理工作3年及以上。</t>
  </si>
  <si>
    <t>高开公司所属分公司本部及项目任职资格一览表</t>
  </si>
  <si>
    <t>岗位</t>
  </si>
  <si>
    <t>岗位资格条件</t>
  </si>
  <si>
    <t>专业</t>
  </si>
  <si>
    <t>年龄</t>
  </si>
  <si>
    <t>政治
面貌</t>
  </si>
  <si>
    <t>职称</t>
  </si>
  <si>
    <t>执业资格证</t>
  </si>
  <si>
    <t>知识及能力要求</t>
  </si>
  <si>
    <t>其他要求</t>
  </si>
  <si>
    <t>提拔</t>
  </si>
  <si>
    <t>平级调整</t>
  </si>
  <si>
    <t>等级</t>
  </si>
  <si>
    <t>类别</t>
  </si>
  <si>
    <t>下一层岗位经历要求</t>
  </si>
  <si>
    <t>同层级岗位经历要求</t>
  </si>
  <si>
    <t>无</t>
  </si>
  <si>
    <t>熟悉国家、党内法律法规及现代企业管理有关知识，精通综合管理、人力资源、党建等工作，具有较强的综合协调能力、沟通表达能力和文字功底。</t>
  </si>
  <si>
    <t>担任过本部主管、项目部长及相当工作岗位满2年，且工作经历满5年。</t>
  </si>
  <si>
    <t>担任过本部高级主管、项目班子副职及以上岗位</t>
  </si>
  <si>
    <t>熟悉国家、党内法律法规及现代企业管理有关知识，掌握综合管理相关工作技能，具有较强的综合协调能力、沟通表达能力和文字功底。</t>
  </si>
  <si>
    <t>从事相关工作满3年</t>
  </si>
  <si>
    <t>担任过本部主管、项目部长/副部长及以上岗位</t>
  </si>
  <si>
    <t>综合管理岗</t>
  </si>
  <si>
    <t>熟悉现代企业管理有关知识，具有一定的综合协调能力、沟通表达能力和文字功底。</t>
  </si>
  <si>
    <t>财会、审计、经济、金融等相关专业</t>
  </si>
  <si>
    <t>持有中级会计师职称优先</t>
  </si>
  <si>
    <t>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</si>
  <si>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组织人事岗</t>
  </si>
  <si>
    <t>1.熟悉人力资源政策法规及理论知识。
2.精通人力资源业务及流程，具备一定实操技能。
3.具有一定沟通表达、组织协同及公文写作能力。</t>
  </si>
  <si>
    <t>建议校招储备培养</t>
  </si>
  <si>
    <t>合规监督岗</t>
  </si>
  <si>
    <t>综合类相关或相近专业</t>
  </si>
  <si>
    <t>中共党员</t>
  </si>
  <si>
    <t>具有法律、审计职业资格优先。</t>
  </si>
  <si>
    <t>熟悉企业经营管理、工程建设相关法律法规和政策，掌握企业合规管理要求，具有较强的合规风险防控能力。</t>
  </si>
  <si>
    <t>工程类相关或相近专业</t>
  </si>
  <si>
    <t>中级及以上</t>
  </si>
  <si>
    <t>工程师</t>
  </si>
  <si>
    <t>持建造师、造价师优先</t>
  </si>
  <si>
    <t>熟悉建筑工程法规政策及专业知识，精通工程管理和企业经营管理业务，具有较强的统筹调度、沟通协调、专业技术和文字功底。</t>
  </si>
  <si>
    <t>熟悉工程建设或企业经营管理工作，具有较强的统筹调度、沟通协调和专业技术能力，</t>
  </si>
  <si>
    <t>持二级及以上造价师优先</t>
  </si>
  <si>
    <t>熟悉国家、行业工程招投标管理方面的方针政策、法律法规，掌握招标采购文件编制、评审等相关工作技能，具有市场开发和商务管理方面的能力素质。</t>
  </si>
  <si>
    <t>经营管理岗</t>
  </si>
  <si>
    <t>持二级及以上建造师优先</t>
  </si>
  <si>
    <t>熟悉企业经营管理、资本产权、资本运作、绩效考核相关理论知识，掌握一定的工作技能，具有较强的沟通能力、表达能力、文字撰写能力等。</t>
  </si>
  <si>
    <t>合同计量岗</t>
  </si>
  <si>
    <t>熟悉国家、行业成本合同管理方面的方针政策、法律法规，掌握成本管控、合同管理等方面工作，具有较强的沟通能力、数据分析能力等。</t>
  </si>
  <si>
    <t>持二级及以上建造师、造价师优先</t>
  </si>
  <si>
    <t>熟悉工程建设或养护工程管理，具有一定的统筹调度、沟通协调和专业技术能力，</t>
  </si>
  <si>
    <t>熟悉工程建设或养护工程管理，具有一定的统筹调度、沟通协调和专业技术能力</t>
  </si>
  <si>
    <t>担任过本部主办、项目生产、质量、机料等项目管理以上岗位，从事高速公路建设或养护项目管理满3年以上</t>
  </si>
  <si>
    <t>担任过本部主管、项目副部长及以上岗位，从事高速公路建设或养护项目管理满3年以上</t>
  </si>
  <si>
    <t>质量技术岗</t>
  </si>
  <si>
    <t>持助理试验师优先</t>
  </si>
  <si>
    <t>熟悉高速公路建设或养护工程质量、试验室管理，具备一定的试验检测理论知识基础，熟悉质量流程管理，具有一定的文字功底</t>
  </si>
  <si>
    <t>熟悉高速公路建设或养护工程生产过程管理，具有一定的生产调度能力和施工管理能力</t>
  </si>
  <si>
    <t>熟悉高速公路养护施工设备和物料管理，具有一定的工程设备理论基础，具备设备和物资过程管理能力</t>
  </si>
  <si>
    <t>资料管理岗</t>
  </si>
  <si>
    <t>熟悉养护工程内业资料分类、资料建档和档案管理能力，具有一定的内业资料编制能力</t>
  </si>
  <si>
    <t>持有交安C证及以上；持有注册安全工程师优先</t>
  </si>
  <si>
    <t>1.熟悉安全施工、环保施工、应急管理相关法律法规和政策；
2.具有3年项目安全生产管理、环水保等相关工作经历；
3.具备突出的文字综合能力和较强的统筹协调能力。</t>
  </si>
  <si>
    <t>1.熟悉安全施工、环保施工、应急管理相关法律法规和政策；
2.具有2年项目安全生产管理、环水保等相关工作经历；
3.具备突出的文字综合能力和较强的统筹协调能力。</t>
  </si>
  <si>
    <t>担任过本部主办及相当工作岗位满2年，且工作经历满3年。</t>
  </si>
  <si>
    <t>助理级及以上</t>
  </si>
  <si>
    <t>持有交安C证及以上</t>
  </si>
  <si>
    <t>1.熟悉安全施工、环保施工、应急管理相关法律法规和政策；
2.具有1年项目安全生产管理、环水保等相关工作经历；
3.具备突出的文字综合能力和较强的统筹协调能力。</t>
  </si>
  <si>
    <t>一级建造师</t>
  </si>
  <si>
    <t>具备全面综合管理、统筹协调能力和一定的区域市场开拓能力，熟悉项目全过程全流程管理</t>
  </si>
  <si>
    <t>担任过项目班子副职及相当工作岗位满2年，且具有5年以上项目管理经验。</t>
  </si>
  <si>
    <t>担任过项目班子副职及以上岗位，且具有8年以上项目管理经验。</t>
  </si>
  <si>
    <t>项目常务副经理</t>
  </si>
  <si>
    <t>持公路二级建造师优先</t>
  </si>
  <si>
    <t>具备较强项目管理和沟通协调能力，熟悉项目全过程全流程管理</t>
  </si>
  <si>
    <t>担任过建设或养护项目工区长、项目中层正职及相当工作岗位满2年，且具有5年以上项目管理经验。</t>
  </si>
  <si>
    <t>担任过项目班子副职及以上岗位，且具有5年以上项目管理经验。</t>
  </si>
  <si>
    <t>高级及以上</t>
  </si>
  <si>
    <t>熟悉建设或养护项目质量技术管理，具备较强的专业技术能力和创新能力，熟练掌握方案、施组设计编制</t>
  </si>
  <si>
    <t>担任过建设或养护项目工区长、中层正职及相当工作岗位满2年，且具有5年以上项目管理经验。</t>
  </si>
  <si>
    <t>项目安全总监</t>
  </si>
  <si>
    <t>持有交安C证及以上；
持有注册安全工程师优先</t>
  </si>
  <si>
    <t>担任过项目中层正职及相当工作岗位满2年，且具有5年以上项目管理经验。</t>
  </si>
  <si>
    <t>担任过本部高级主管、项目班子副职及以上岗位，且具有5年以上项目管理经验。</t>
  </si>
  <si>
    <t>具有建设或养护项目施工现场管理经历，具备一定的统筹调度、沟通协调能力</t>
  </si>
  <si>
    <t>具有3年以上项目管理经验。</t>
  </si>
  <si>
    <t>担任过工区长、本部主管、项目中层正职及以上岗位，且具有3年以上项目管理经验。</t>
  </si>
  <si>
    <t>具有建设或养护项目的现场管理经验，较熟练工程质量、技术等施工过程管理</t>
  </si>
  <si>
    <t>具有1年项目安全生产管理、环水保等相关工作经历。</t>
  </si>
  <si>
    <t>备注：一般员工岗位从业经历、年龄根据每次招聘及遴选要求，另行制定。</t>
  </si>
  <si>
    <t>高开公司所属单位机构设置及岗位编制汇总表</t>
  </si>
  <si>
    <t>操作手（产业工人）</t>
  </si>
  <si>
    <t>领导班子+部门</t>
  </si>
  <si>
    <t>本部及中心</t>
  </si>
  <si>
    <t>三家专业化分公司(预估数)</t>
  </si>
  <si>
    <t>7家区域分公司机构设置及岗位编制汇总表</t>
  </si>
  <si>
    <t>本部（领导+部门+中心）</t>
  </si>
  <si>
    <t>高开公司2024年人才培养目标</t>
  </si>
  <si>
    <t>榜单任务</t>
  </si>
  <si>
    <t>技术管理
人员</t>
  </si>
  <si>
    <t>一类
证件</t>
  </si>
  <si>
    <t>中级
职称</t>
  </si>
  <si>
    <t>高级
职称</t>
  </si>
  <si>
    <t>培养产业工人（含操作手）</t>
  </si>
  <si>
    <t>特种工程
分公司</t>
  </si>
  <si>
    <t>培养技术管理人员25名，新增一类证件3人、新增中级职称不少于5人、新增高级职称不少于1人。培养产业工人（含机械设备操作手）25名。</t>
  </si>
  <si>
    <t>交安绿化
分公司</t>
  </si>
  <si>
    <t>培养技术管理人员25名，新增一类证件3人、新增中级职称不少于5人、新增高级职称不少于2人。培养产业工人（含机械设备操作手）25名。</t>
  </si>
  <si>
    <t>工程设备
分公司</t>
  </si>
  <si>
    <t xml:space="preserve"> 培养技术管理人员25名，新增一类证件2人、新增中级职称不少于5人、新增高级职称不少于1人。培养产业工人（含机械设备操作手）60名。</t>
  </si>
  <si>
    <t>培养技术管理人员45名，新增一类证件6人、新增中级职称不少于10人、新增高级职称不少于3人。培养产业工人（含机械设备操作手）55名。</t>
  </si>
  <si>
    <t xml:space="preserve"> 培养技术管理人员45名，新增一类证件6人、新增中级职称不少于10人、新增高级职称不少于3人。培养产业工人（含机械设备操作手）55名。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</si>
</sst>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s>
  <fonts count="64">
    <font>
      <sz val="11"/>
      <color theme="1"/>
      <name val="宋体"/>
      <charset val="134"/>
      <scheme val="minor"/>
    </font>
    <font>
      <sz val="12"/>
      <name val="宋体"/>
      <charset val="134"/>
    </font>
    <font>
      <sz val="11"/>
      <name val="宋体"/>
      <charset val="134"/>
    </font>
    <font>
      <sz val="20"/>
      <name val="方正公文小标宋"/>
      <charset val="134"/>
    </font>
    <font>
      <b/>
      <sz val="12"/>
      <name val="宋体"/>
      <charset val="134"/>
    </font>
    <font>
      <sz val="12"/>
      <color rgb="FFFF0000"/>
      <name val="宋体"/>
      <charset val="134"/>
    </font>
    <font>
      <sz val="16"/>
      <color theme="1"/>
      <name val="宋体"/>
      <charset val="134"/>
      <scheme val="minor"/>
    </font>
    <font>
      <b/>
      <sz val="10"/>
      <color theme="1"/>
      <name val="宋体"/>
      <charset val="134"/>
      <scheme val="minor"/>
    </font>
    <font>
      <sz val="11"/>
      <name val="宋体"/>
      <charset val="134"/>
      <scheme val="minor"/>
    </font>
    <font>
      <sz val="18"/>
      <color theme="1"/>
      <name val="宋体"/>
      <charset val="134"/>
      <scheme val="minor"/>
    </font>
    <font>
      <b/>
      <sz val="14"/>
      <color theme="1"/>
      <name val="宋体"/>
      <charset val="134"/>
      <scheme val="minor"/>
    </font>
    <font>
      <sz val="20"/>
      <color theme="1"/>
      <name val="方正公文小标宋"/>
      <charset val="134"/>
    </font>
    <font>
      <b/>
      <sz val="10"/>
      <color theme="1"/>
      <name val="宋体"/>
      <charset val="134"/>
    </font>
    <font>
      <sz val="11"/>
      <color theme="1"/>
      <name val="宋体"/>
      <charset val="134"/>
    </font>
    <font>
      <b/>
      <sz val="11"/>
      <color theme="1"/>
      <name val="宋体"/>
      <charset val="134"/>
    </font>
    <font>
      <b/>
      <sz val="11"/>
      <name val="宋体"/>
      <charset val="134"/>
    </font>
    <font>
      <sz val="11"/>
      <color rgb="FFFF0000"/>
      <name val="宋体"/>
      <charset val="134"/>
    </font>
    <font>
      <sz val="14"/>
      <color rgb="FFFF0000"/>
      <name val="宋体"/>
      <charset val="134"/>
      <scheme val="minor"/>
    </font>
    <font>
      <b/>
      <sz val="10"/>
      <color rgb="FFFF0000"/>
      <name val="宋体"/>
      <charset val="134"/>
      <scheme val="minor"/>
    </font>
    <font>
      <b/>
      <sz val="11"/>
      <color rgb="FFFF0000"/>
      <name val="宋体"/>
      <charset val="134"/>
    </font>
    <font>
      <b/>
      <sz val="11"/>
      <color theme="1"/>
      <name val="宋体"/>
      <charset val="134"/>
      <scheme val="minor"/>
    </font>
    <font>
      <sz val="10"/>
      <color theme="1"/>
      <name val="宋体"/>
      <charset val="134"/>
      <scheme val="minor"/>
    </font>
    <font>
      <sz val="11"/>
      <color rgb="FFFF0000"/>
      <name val="宋体"/>
      <charset val="134"/>
      <scheme val="minor"/>
    </font>
    <font>
      <sz val="12"/>
      <color theme="1"/>
      <name val="宋体"/>
      <charset val="134"/>
      <scheme val="minor"/>
    </font>
    <font>
      <b/>
      <sz val="24"/>
      <color theme="1"/>
      <name val="宋体"/>
      <charset val="134"/>
      <scheme val="minor"/>
    </font>
    <font>
      <b/>
      <sz val="12"/>
      <color theme="1"/>
      <name val="宋体"/>
      <charset val="134"/>
      <scheme val="minor"/>
    </font>
    <font>
      <sz val="11"/>
      <color rgb="FF000000"/>
      <name val="宋体"/>
      <charset val="134"/>
    </font>
    <font>
      <sz val="11"/>
      <color rgb="FF000000"/>
      <name val="宋体"/>
      <charset val="134"/>
      <scheme val="minor"/>
    </font>
    <font>
      <b/>
      <sz val="18"/>
      <name val="宋体"/>
      <charset val="134"/>
    </font>
    <font>
      <b/>
      <sz val="10.5"/>
      <name val="宋体"/>
      <charset val="134"/>
    </font>
    <font>
      <sz val="12"/>
      <name val="宋体"/>
      <charset val="134"/>
      <scheme val="minor"/>
    </font>
    <font>
      <b/>
      <sz val="10"/>
      <name val="宋体"/>
      <charset val="134"/>
    </font>
    <font>
      <sz val="10"/>
      <name val="宋体"/>
      <charset val="134"/>
    </font>
    <font>
      <b/>
      <sz val="10"/>
      <name val="宋体"/>
      <charset val="134"/>
      <scheme val="minor"/>
    </font>
    <font>
      <sz val="10"/>
      <name val="宋体"/>
      <charset val="134"/>
      <scheme val="minor"/>
    </font>
    <font>
      <sz val="10.5"/>
      <name val="宋体"/>
      <charset val="134"/>
    </font>
    <font>
      <b/>
      <sz val="11"/>
      <name val="宋体"/>
      <charset val="134"/>
      <scheme val="minor"/>
    </font>
    <font>
      <sz val="10.5"/>
      <color rgb="FF000000"/>
      <name val="宋体"/>
      <charset val="134"/>
      <scheme val="minor"/>
    </font>
    <font>
      <sz val="10.5"/>
      <color rgb="FF000000"/>
      <name val="等线"/>
      <charset val="134"/>
    </font>
    <font>
      <sz val="14"/>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Arial"/>
      <charset val="0"/>
    </font>
    <font>
      <b/>
      <sz val="14"/>
      <color rgb="FFFF0000"/>
      <name val="宋体"/>
      <charset val="134"/>
      <scheme val="minor"/>
    </font>
    <font>
      <b/>
      <sz val="9"/>
      <name val="宋体"/>
      <charset val="134"/>
    </font>
    <font>
      <sz val="9"/>
      <name val="宋体"/>
      <charset val="134"/>
    </font>
  </fonts>
  <fills count="41">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FF00"/>
        <bgColor indexed="64"/>
      </patternFill>
    </fill>
    <fill>
      <patternFill patternType="solid">
        <fgColor theme="5" tint="0.8"/>
        <bgColor indexed="64"/>
      </patternFill>
    </fill>
    <fill>
      <patternFill patternType="solid">
        <fgColor theme="6" tint="0.8"/>
        <bgColor indexed="64"/>
      </patternFill>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indexed="8"/>
      </left>
      <right style="thin">
        <color auto="1"/>
      </right>
      <top style="thin">
        <color auto="1"/>
      </top>
      <bottom/>
      <diagonal/>
    </border>
    <border>
      <left style="thin">
        <color auto="1"/>
      </left>
      <right style="thin">
        <color indexed="8"/>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indexed="0"/>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diagonal/>
    </border>
    <border>
      <left style="thin">
        <color auto="1"/>
      </left>
      <right style="thin">
        <color indexed="8"/>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thin">
        <color indexed="0"/>
      </top>
      <bottom style="thin">
        <color auto="1"/>
      </bottom>
      <diagonal/>
    </border>
    <border>
      <left/>
      <right/>
      <top style="thin">
        <color indexed="0"/>
      </top>
      <bottom style="thin">
        <color auto="1"/>
      </bottom>
      <diagonal/>
    </border>
    <border>
      <left/>
      <right style="thin">
        <color auto="1"/>
      </right>
      <top style="thin">
        <color indexed="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10" borderId="3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7" fillId="0" borderId="0" applyNumberFormat="0" applyFill="0" applyBorder="0" applyAlignment="0" applyProtection="0">
      <alignment vertical="center"/>
    </xf>
    <xf numFmtId="0" fontId="48" fillId="11" borderId="35" applyNumberFormat="0" applyAlignment="0" applyProtection="0">
      <alignment vertical="center"/>
    </xf>
    <xf numFmtId="0" fontId="49" fillId="12" borderId="36" applyNumberFormat="0" applyAlignment="0" applyProtection="0">
      <alignment vertical="center"/>
    </xf>
    <xf numFmtId="0" fontId="50" fillId="12" borderId="35" applyNumberFormat="0" applyAlignment="0" applyProtection="0">
      <alignment vertical="center"/>
    </xf>
    <xf numFmtId="0" fontId="51" fillId="13" borderId="37" applyNumberFormat="0" applyAlignment="0" applyProtection="0">
      <alignment vertical="center"/>
    </xf>
    <xf numFmtId="0" fontId="52" fillId="0" borderId="38" applyNumberFormat="0" applyFill="0" applyAlignment="0" applyProtection="0">
      <alignment vertical="center"/>
    </xf>
    <xf numFmtId="0" fontId="53" fillId="0" borderId="39" applyNumberFormat="0" applyFill="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0" fontId="57" fillId="37" borderId="0" applyNumberFormat="0" applyBorder="0" applyAlignment="0" applyProtection="0">
      <alignment vertical="center"/>
    </xf>
    <xf numFmtId="0" fontId="58" fillId="38" borderId="0" applyNumberFormat="0" applyBorder="0" applyAlignment="0" applyProtection="0">
      <alignment vertical="center"/>
    </xf>
    <xf numFmtId="0" fontId="58" fillId="39" borderId="0" applyNumberFormat="0" applyBorder="0" applyAlignment="0" applyProtection="0">
      <alignment vertical="center"/>
    </xf>
    <xf numFmtId="0" fontId="57" fillId="40" borderId="0" applyNumberFormat="0" applyBorder="0" applyAlignment="0" applyProtection="0">
      <alignment vertical="center"/>
    </xf>
    <xf numFmtId="0" fontId="0" fillId="0" borderId="0">
      <alignment vertical="center"/>
    </xf>
    <xf numFmtId="0" fontId="1" fillId="0" borderId="0"/>
    <xf numFmtId="0" fontId="59" fillId="0" borderId="0">
      <alignment vertical="center"/>
    </xf>
    <xf numFmtId="0" fontId="1" fillId="0" borderId="0"/>
    <xf numFmtId="0" fontId="60" fillId="0" borderId="0"/>
    <xf numFmtId="0" fontId="1" fillId="0" borderId="0">
      <alignment vertical="center"/>
    </xf>
  </cellStyleXfs>
  <cellXfs count="378">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176" fontId="0" fillId="2" borderId="0" xfId="0" applyNumberFormat="1" applyFont="1" applyFill="1" applyAlignment="1">
      <alignment horizontal="center" vertical="center" wrapText="1"/>
    </xf>
    <xf numFmtId="0" fontId="9" fillId="0" borderId="0" xfId="0" applyFont="1" applyFill="1" applyBorder="1" applyAlignment="1">
      <alignment horizontal="center" vertical="center" wrapText="1"/>
    </xf>
    <xf numFmtId="177" fontId="9"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0" fillId="3" borderId="0" xfId="0" applyFont="1" applyFill="1" applyBorder="1" applyAlignment="1">
      <alignment horizontal="center" vertical="center" wrapText="1"/>
    </xf>
    <xf numFmtId="176" fontId="0" fillId="0" borderId="0" xfId="0" applyNumberFormat="1" applyFont="1" applyFill="1" applyAlignment="1">
      <alignment horizontal="center" vertical="center" wrapText="1"/>
    </xf>
    <xf numFmtId="10" fontId="0" fillId="0" borderId="0" xfId="0" applyNumberFormat="1" applyFont="1" applyFill="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177" fontId="12" fillId="0" borderId="14"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2" fillId="0" borderId="5" xfId="0"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14" fillId="2" borderId="22" xfId="0" applyFont="1" applyFill="1" applyBorder="1" applyAlignment="1">
      <alignment horizontal="center" vertical="center" wrapText="1"/>
    </xf>
    <xf numFmtId="177" fontId="14" fillId="2" borderId="2"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2" fillId="0" borderId="23"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177"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8" xfId="0" applyFont="1" applyFill="1" applyBorder="1" applyAlignment="1">
      <alignment horizontal="center" vertical="center" wrapText="1"/>
    </xf>
    <xf numFmtId="176" fontId="14" fillId="4" borderId="2" xfId="0" applyNumberFormat="1"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0" xfId="0" applyFont="1" applyFill="1" applyAlignment="1">
      <alignment horizontal="left" vertical="center" wrapText="1"/>
    </xf>
    <xf numFmtId="177" fontId="17" fillId="0" borderId="0" xfId="0" applyNumberFormat="1" applyFont="1" applyFill="1" applyAlignment="1">
      <alignment horizontal="left" vertical="center" wrapText="1"/>
    </xf>
    <xf numFmtId="0" fontId="7" fillId="0" borderId="2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0" fillId="0" borderId="5" xfId="0" applyFont="1" applyFill="1" applyBorder="1" applyAlignment="1">
      <alignment horizontal="center" vertical="center"/>
    </xf>
    <xf numFmtId="176" fontId="19" fillId="4" borderId="2" xfId="0" applyNumberFormat="1" applyFont="1" applyFill="1" applyBorder="1" applyAlignment="1">
      <alignment horizontal="center" vertical="center" wrapText="1"/>
    </xf>
    <xf numFmtId="176" fontId="11" fillId="0" borderId="0" xfId="0" applyNumberFormat="1" applyFont="1" applyFill="1" applyAlignment="1">
      <alignment horizontal="center" vertical="center" wrapText="1"/>
    </xf>
    <xf numFmtId="10" fontId="11" fillId="0" borderId="0" xfId="0" applyNumberFormat="1" applyFont="1" applyFill="1" applyAlignment="1">
      <alignment horizontal="center" vertical="center" wrapText="1"/>
    </xf>
    <xf numFmtId="176" fontId="7" fillId="3"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0" fontId="7" fillId="0" borderId="5" xfId="0" applyNumberFormat="1" applyFont="1" applyFill="1" applyBorder="1" applyAlignment="1">
      <alignment horizontal="center" vertical="center" wrapText="1"/>
    </xf>
    <xf numFmtId="176" fontId="7" fillId="3" borderId="23" xfId="0" applyNumberFormat="1" applyFont="1" applyFill="1" applyBorder="1" applyAlignment="1">
      <alignment horizontal="center" vertical="center" wrapText="1"/>
    </xf>
    <xf numFmtId="0" fontId="7" fillId="0" borderId="23" xfId="0" applyFont="1" applyFill="1" applyBorder="1" applyAlignment="1">
      <alignment horizontal="center" vertical="center" wrapText="1"/>
    </xf>
    <xf numFmtId="10" fontId="7" fillId="0" borderId="23" xfId="0" applyNumberFormat="1" applyFont="1" applyFill="1" applyBorder="1" applyAlignment="1">
      <alignment horizontal="center" vertical="center" wrapText="1"/>
    </xf>
    <xf numFmtId="176" fontId="7" fillId="3" borderId="24" xfId="0" applyNumberFormat="1" applyFont="1" applyFill="1" applyBorder="1" applyAlignment="1">
      <alignment horizontal="center" vertical="center" wrapText="1"/>
    </xf>
    <xf numFmtId="0" fontId="7" fillId="0" borderId="24" xfId="0" applyFont="1" applyFill="1" applyBorder="1" applyAlignment="1">
      <alignment horizontal="center" vertical="center" wrapText="1"/>
    </xf>
    <xf numFmtId="10" fontId="7" fillId="0" borderId="24" xfId="0" applyNumberFormat="1" applyFont="1" applyFill="1" applyBorder="1" applyAlignment="1">
      <alignment horizontal="center" vertical="center" wrapText="1"/>
    </xf>
    <xf numFmtId="176" fontId="7" fillId="0" borderId="22"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10" fontId="0" fillId="3" borderId="2" xfId="0" applyNumberFormat="1" applyFont="1" applyFill="1" applyBorder="1" applyAlignment="1">
      <alignment horizontal="center" vertical="center"/>
    </xf>
    <xf numFmtId="176" fontId="20" fillId="2" borderId="2" xfId="0" applyNumberFormat="1" applyFont="1" applyFill="1" applyBorder="1" applyAlignment="1">
      <alignment horizontal="center" vertical="center"/>
    </xf>
    <xf numFmtId="10" fontId="0" fillId="3" borderId="22" xfId="0" applyNumberFormat="1" applyFont="1" applyFill="1" applyBorder="1" applyAlignment="1">
      <alignment horizontal="center" vertical="center"/>
    </xf>
    <xf numFmtId="0" fontId="0" fillId="3" borderId="22" xfId="0" applyFont="1" applyFill="1" applyBorder="1" applyAlignment="1">
      <alignment horizontal="center" vertical="center"/>
    </xf>
    <xf numFmtId="0" fontId="0" fillId="0" borderId="22" xfId="0" applyFont="1" applyFill="1" applyBorder="1" applyAlignment="1">
      <alignment horizontal="center" vertical="center"/>
    </xf>
    <xf numFmtId="176" fontId="14" fillId="2"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10" fontId="19" fillId="2" borderId="22" xfId="0" applyNumberFormat="1" applyFont="1" applyFill="1" applyBorder="1" applyAlignment="1">
      <alignment horizontal="center" vertical="center" wrapText="1"/>
    </xf>
    <xf numFmtId="0" fontId="19" fillId="2" borderId="22" xfId="0" applyFont="1" applyFill="1" applyBorder="1" applyAlignment="1">
      <alignment horizontal="center" vertical="center" wrapText="1"/>
    </xf>
    <xf numFmtId="10" fontId="0"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6" fontId="15" fillId="0" borderId="2" xfId="0" applyNumberFormat="1" applyFont="1" applyFill="1" applyBorder="1" applyAlignment="1">
      <alignment horizontal="center" vertical="center" wrapText="1"/>
    </xf>
    <xf numFmtId="0" fontId="0" fillId="0" borderId="22" xfId="0" applyFont="1" applyFill="1" applyBorder="1" applyAlignment="1">
      <alignment horizontal="center" vertical="center" wrapText="1"/>
    </xf>
    <xf numFmtId="0" fontId="20" fillId="3" borderId="2" xfId="0" applyFont="1" applyFill="1" applyBorder="1" applyAlignment="1">
      <alignment horizontal="center" vertical="center" wrapText="1"/>
    </xf>
    <xf numFmtId="10" fontId="19" fillId="4" borderId="0" xfId="0" applyNumberFormat="1" applyFont="1" applyFill="1" applyAlignment="1">
      <alignment horizontal="center" vertical="center" wrapText="1"/>
    </xf>
    <xf numFmtId="176" fontId="19" fillId="4" borderId="0" xfId="0" applyNumberFormat="1" applyFont="1" applyFill="1" applyAlignment="1">
      <alignment horizontal="center" vertical="center" wrapText="1"/>
    </xf>
    <xf numFmtId="10" fontId="14" fillId="2" borderId="0" xfId="0" applyNumberFormat="1" applyFont="1" applyFill="1" applyBorder="1" applyAlignment="1">
      <alignment horizontal="center" vertical="center" wrapText="1"/>
    </xf>
    <xf numFmtId="176" fontId="14" fillId="2" borderId="0" xfId="0" applyNumberFormat="1" applyFont="1" applyFill="1" applyBorder="1" applyAlignment="1">
      <alignment horizontal="center" vertical="center" wrapText="1"/>
    </xf>
    <xf numFmtId="176" fontId="17" fillId="0" borderId="0" xfId="0" applyNumberFormat="1" applyFont="1" applyFill="1" applyAlignment="1">
      <alignment horizontal="left" vertical="center" wrapText="1"/>
    </xf>
    <xf numFmtId="10" fontId="17" fillId="0" borderId="0" xfId="0" applyNumberFormat="1" applyFont="1" applyFill="1" applyAlignment="1">
      <alignment horizontal="left" vertical="center" wrapText="1"/>
    </xf>
    <xf numFmtId="0" fontId="21" fillId="0" borderId="0" xfId="0"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22"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0" fillId="3" borderId="2"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wrapText="1"/>
    </xf>
    <xf numFmtId="10" fontId="19" fillId="2" borderId="2"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176" fontId="14" fillId="4" borderId="5" xfId="0" applyNumberFormat="1" applyFont="1" applyFill="1" applyBorder="1" applyAlignment="1">
      <alignment horizontal="center" vertical="center" wrapText="1"/>
    </xf>
    <xf numFmtId="176" fontId="15" fillId="4" borderId="5" xfId="0" applyNumberFormat="1" applyFont="1" applyFill="1" applyBorder="1" applyAlignment="1">
      <alignment horizontal="center" vertical="center" wrapText="1"/>
    </xf>
    <xf numFmtId="176" fontId="19" fillId="4" borderId="5" xfId="0" applyNumberFormat="1" applyFont="1" applyFill="1" applyBorder="1" applyAlignment="1">
      <alignment horizontal="center" vertical="center" wrapText="1"/>
    </xf>
    <xf numFmtId="10" fontId="19" fillId="0" borderId="2" xfId="0" applyNumberFormat="1" applyFont="1" applyFill="1" applyBorder="1" applyAlignment="1">
      <alignment horizontal="center" vertical="center" wrapText="1"/>
    </xf>
    <xf numFmtId="176" fontId="19" fillId="0" borderId="0" xfId="0" applyNumberFormat="1" applyFont="1" applyFill="1" applyAlignment="1">
      <alignment horizontal="center" vertical="center" wrapText="1"/>
    </xf>
    <xf numFmtId="176" fontId="19" fillId="0" borderId="2" xfId="0" applyNumberFormat="1"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0"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25"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7" fillId="0" borderId="0" xfId="0" applyFont="1" applyAlignment="1">
      <alignment horizontal="left" vertical="center" wrapText="1"/>
    </xf>
    <xf numFmtId="0" fontId="25" fillId="2" borderId="2"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26" fillId="0" borderId="21" xfId="0" applyFont="1" applyFill="1" applyBorder="1" applyAlignment="1">
      <alignment horizontal="left" vertical="center" wrapText="1"/>
    </xf>
    <xf numFmtId="0" fontId="0" fillId="0" borderId="25" xfId="0" applyFont="1" applyFill="1" applyBorder="1" applyAlignment="1">
      <alignment horizontal="center" vertical="center" wrapText="1"/>
    </xf>
    <xf numFmtId="0" fontId="27" fillId="0" borderId="25" xfId="0" applyNumberFormat="1" applyFont="1" applyBorder="1" applyAlignment="1">
      <alignment horizontal="center"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5" xfId="0" applyFont="1" applyFill="1" applyBorder="1" applyAlignment="1">
      <alignment horizontal="left" vertical="center" wrapText="1"/>
    </xf>
    <xf numFmtId="0" fontId="26" fillId="0" borderId="25" xfId="0" applyFont="1" applyBorder="1" applyAlignment="1">
      <alignment horizontal="center" vertical="center" wrapText="1"/>
    </xf>
    <xf numFmtId="0" fontId="26" fillId="0" borderId="18" xfId="0" applyFont="1" applyFill="1" applyBorder="1" applyAlignment="1">
      <alignment horizontal="center" vertical="center" wrapText="1"/>
    </xf>
    <xf numFmtId="0" fontId="26" fillId="0" borderId="24" xfId="0" applyFont="1" applyBorder="1" applyAlignment="1">
      <alignment horizontal="left" vertical="center" wrapText="1"/>
    </xf>
    <xf numFmtId="0" fontId="26" fillId="0" borderId="24" xfId="0" applyFont="1" applyBorder="1" applyAlignment="1">
      <alignment horizontal="center" vertical="center" wrapText="1"/>
    </xf>
    <xf numFmtId="0" fontId="26" fillId="0" borderId="2" xfId="0" applyFont="1" applyBorder="1" applyAlignment="1">
      <alignment horizontal="left" vertical="center" wrapText="1"/>
    </xf>
    <xf numFmtId="0" fontId="26" fillId="0" borderId="21" xfId="0" applyFont="1" applyBorder="1" applyAlignment="1">
      <alignment horizontal="center" vertical="center" wrapText="1"/>
    </xf>
    <xf numFmtId="0" fontId="8"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0" applyFont="1" applyFill="1" applyBorder="1" applyAlignment="1">
      <alignment vertical="center"/>
    </xf>
    <xf numFmtId="0" fontId="1"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9"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2" fillId="0" borderId="2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2" fillId="5" borderId="2" xfId="0" applyFont="1" applyFill="1" applyBorder="1" applyAlignment="1">
      <alignment horizontal="center" vertical="center"/>
    </xf>
    <xf numFmtId="0" fontId="8" fillId="0" borderId="0" xfId="0" applyFont="1" applyFill="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1"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31" fillId="0" borderId="18" xfId="0" applyFont="1" applyFill="1" applyBorder="1" applyAlignment="1">
      <alignment horizontal="center" vertical="center"/>
    </xf>
    <xf numFmtId="0" fontId="8" fillId="0" borderId="2" xfId="0" applyFont="1" applyFill="1" applyBorder="1" applyAlignment="1">
      <alignment vertical="center"/>
    </xf>
    <xf numFmtId="0" fontId="34" fillId="0" borderId="0" xfId="0" applyFont="1" applyFill="1" applyBorder="1" applyAlignment="1">
      <alignment horizontal="center" vertical="center"/>
    </xf>
    <xf numFmtId="0" fontId="1" fillId="0" borderId="2" xfId="0" applyFont="1" applyFill="1" applyBorder="1" applyAlignment="1">
      <alignment vertical="center"/>
    </xf>
    <xf numFmtId="0" fontId="32" fillId="0" borderId="0" xfId="0" applyFont="1" applyFill="1" applyAlignment="1">
      <alignment horizontal="center" vertical="center"/>
    </xf>
    <xf numFmtId="0" fontId="34" fillId="0" borderId="0" xfId="0" applyFont="1" applyFill="1" applyAlignment="1">
      <alignment horizontal="center" vertical="center"/>
    </xf>
    <xf numFmtId="0" fontId="29" fillId="0" borderId="21" xfId="0" applyFont="1" applyFill="1" applyBorder="1" applyAlignment="1">
      <alignment horizontal="center" vertical="center"/>
    </xf>
    <xf numFmtId="0" fontId="35" fillId="0" borderId="2"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24"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9" fillId="0" borderId="2" xfId="0" applyNumberFormat="1" applyFont="1" applyFill="1" applyBorder="1" applyAlignment="1">
      <alignment horizontal="center" vertical="center" wrapText="1"/>
    </xf>
    <xf numFmtId="49" fontId="34" fillId="0" borderId="2" xfId="0" applyNumberFormat="1" applyFont="1" applyFill="1" applyBorder="1" applyAlignment="1">
      <alignment horizontal="center" vertical="center"/>
    </xf>
    <xf numFmtId="49" fontId="3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5" borderId="0" xfId="0" applyFont="1" applyFill="1" applyBorder="1" applyAlignment="1">
      <alignment vertical="center"/>
    </xf>
    <xf numFmtId="0" fontId="1" fillId="5"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Fill="1" applyBorder="1" applyAlignment="1">
      <alignment vertical="center"/>
    </xf>
    <xf numFmtId="0" fontId="2" fillId="5" borderId="0" xfId="0" applyFont="1" applyFill="1"/>
    <xf numFmtId="0" fontId="2" fillId="5" borderId="0" xfId="0" applyFont="1" applyFill="1" applyAlignment="1">
      <alignment vertical="center"/>
    </xf>
    <xf numFmtId="0" fontId="2" fillId="0" borderId="0" xfId="0" applyFont="1" applyFill="1" applyAlignment="1">
      <alignment vertical="center"/>
    </xf>
    <xf numFmtId="0" fontId="2" fillId="0" borderId="0" xfId="0" applyFont="1" applyFill="1"/>
    <xf numFmtId="0" fontId="1" fillId="5" borderId="0" xfId="0" applyFont="1" applyFill="1" applyAlignment="1">
      <alignment vertical="center"/>
    </xf>
    <xf numFmtId="0" fontId="8" fillId="5" borderId="2" xfId="0"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2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57" fontId="8" fillId="5" borderId="2" xfId="0" applyNumberFormat="1"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5" fillId="5"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1" fillId="0" borderId="26" xfId="0" applyFont="1" applyFill="1" applyBorder="1" applyAlignment="1">
      <alignment horizontal="center" vertical="center"/>
    </xf>
    <xf numFmtId="0" fontId="8"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8"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1" fillId="0" borderId="5" xfId="0" applyFont="1" applyFill="1" applyBorder="1" applyAlignment="1">
      <alignment horizontal="center" vertical="center"/>
    </xf>
    <xf numFmtId="57" fontId="1" fillId="0" borderId="5" xfId="0" applyNumberFormat="1" applyFont="1" applyFill="1" applyBorder="1" applyAlignment="1">
      <alignment horizontal="center" vertical="center"/>
    </xf>
    <xf numFmtId="0" fontId="1" fillId="0" borderId="27" xfId="0" applyFont="1" applyFill="1" applyBorder="1" applyAlignment="1">
      <alignment vertical="center"/>
    </xf>
    <xf numFmtId="57" fontId="1" fillId="0" borderId="10"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0" fontId="1" fillId="0" borderId="28" xfId="0" applyFont="1" applyFill="1" applyBorder="1" applyAlignment="1">
      <alignment vertical="center"/>
    </xf>
    <xf numFmtId="0" fontId="1" fillId="0" borderId="11" xfId="0" applyFont="1" applyFill="1" applyBorder="1" applyAlignment="1">
      <alignment vertical="center"/>
    </xf>
    <xf numFmtId="0" fontId="36" fillId="0" borderId="2"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21"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 xfId="0" applyFont="1" applyFill="1" applyBorder="1" applyAlignment="1">
      <alignment vertical="center" wrapText="1"/>
    </xf>
    <xf numFmtId="0" fontId="2" fillId="0" borderId="21" xfId="0" applyFont="1" applyFill="1" applyBorder="1" applyAlignment="1">
      <alignment horizontal="center" vertical="center" wrapText="1"/>
    </xf>
    <xf numFmtId="178" fontId="2" fillId="5" borderId="2" xfId="0" applyNumberFormat="1" applyFont="1" applyFill="1" applyBorder="1" applyAlignment="1">
      <alignment horizontal="center" vertical="center"/>
    </xf>
    <xf numFmtId="0" fontId="15" fillId="5" borderId="2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left" vertical="center" wrapText="1"/>
    </xf>
    <xf numFmtId="0" fontId="2" fillId="5" borderId="2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9" fillId="5" borderId="2" xfId="0" applyFont="1" applyFill="1" applyBorder="1" applyAlignment="1">
      <alignment horizontal="center" vertical="center" wrapText="1"/>
    </xf>
    <xf numFmtId="178" fontId="2" fillId="0" borderId="2" xfId="0" applyNumberFormat="1" applyFont="1" applyFill="1" applyBorder="1" applyAlignment="1">
      <alignment horizontal="center" vertical="center"/>
    </xf>
    <xf numFmtId="0" fontId="2" fillId="0" borderId="19"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39" fillId="0" borderId="0" xfId="0" applyFont="1" applyFill="1" applyAlignment="1">
      <alignment horizontal="left" vertical="center" wrapText="1"/>
    </xf>
    <xf numFmtId="0" fontId="39" fillId="0" borderId="0" xfId="0" applyFont="1" applyFill="1" applyAlignment="1">
      <alignment horizontal="left" vertical="center"/>
    </xf>
    <xf numFmtId="0" fontId="16" fillId="0" borderId="2" xfId="0" applyFont="1" applyFill="1" applyBorder="1" applyAlignment="1">
      <alignment horizontal="center" vertical="center"/>
    </xf>
    <xf numFmtId="0" fontId="2" fillId="0" borderId="22" xfId="0" applyFont="1" applyFill="1" applyBorder="1" applyAlignment="1">
      <alignment horizontal="center" vertical="center"/>
    </xf>
    <xf numFmtId="0" fontId="20"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0" fillId="6" borderId="0" xfId="0" applyFont="1" applyFill="1" applyAlignment="1">
      <alignment horizontal="center" vertical="center" wrapText="1"/>
    </xf>
    <xf numFmtId="0" fontId="0" fillId="4" borderId="0" xfId="0" applyFont="1" applyFill="1" applyAlignment="1">
      <alignment horizontal="center" vertical="center" wrapText="1"/>
    </xf>
    <xf numFmtId="177" fontId="11" fillId="0" borderId="0" xfId="0" applyNumberFormat="1" applyFont="1" applyFill="1" applyAlignment="1">
      <alignment horizontal="center" vertical="center" wrapText="1"/>
    </xf>
    <xf numFmtId="0" fontId="7" fillId="7" borderId="2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2" xfId="0" applyFont="1" applyFill="1" applyBorder="1" applyAlignment="1">
      <alignment vertical="center"/>
    </xf>
    <xf numFmtId="0" fontId="2" fillId="3" borderId="2" xfId="0" applyFont="1" applyFill="1" applyBorder="1" applyAlignment="1">
      <alignment vertical="center"/>
    </xf>
    <xf numFmtId="0" fontId="1" fillId="5" borderId="2"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6" borderId="0" xfId="0" applyFont="1" applyFill="1" applyAlignment="1">
      <alignment horizontal="center" vertical="center" wrapText="1"/>
    </xf>
    <xf numFmtId="0" fontId="11" fillId="4" borderId="0" xfId="0" applyFont="1" applyFill="1" applyAlignment="1">
      <alignment horizontal="center" vertical="center" wrapText="1"/>
    </xf>
    <xf numFmtId="0" fontId="7" fillId="0"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6" borderId="2" xfId="0" applyFont="1" applyFill="1" applyBorder="1" applyAlignment="1">
      <alignment horizontal="center" vertical="center"/>
    </xf>
    <xf numFmtId="0" fontId="0" fillId="4" borderId="2" xfId="0" applyFont="1" applyFill="1" applyBorder="1" applyAlignment="1">
      <alignment horizontal="center" vertical="center"/>
    </xf>
    <xf numFmtId="0" fontId="0" fillId="9" borderId="2" xfId="0" applyFont="1" applyFill="1" applyBorder="1" applyAlignment="1">
      <alignment horizontal="center" vertical="center"/>
    </xf>
    <xf numFmtId="0" fontId="14" fillId="9"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6" borderId="2" xfId="0" applyFont="1" applyFill="1" applyBorder="1" applyAlignment="1">
      <alignment horizontal="center" vertical="center"/>
    </xf>
    <xf numFmtId="0" fontId="8" fillId="4" borderId="2" xfId="0" applyFont="1" applyFill="1" applyBorder="1" applyAlignment="1">
      <alignment horizontal="center" vertical="center"/>
    </xf>
    <xf numFmtId="0" fontId="8" fillId="9" borderId="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76" fontId="13" fillId="4" borderId="2" xfId="0" applyNumberFormat="1" applyFont="1" applyFill="1" applyBorder="1" applyAlignment="1">
      <alignment horizontal="center" vertical="center" wrapText="1"/>
    </xf>
    <xf numFmtId="176" fontId="13" fillId="0" borderId="16" xfId="0" applyNumberFormat="1" applyFont="1" applyFill="1" applyBorder="1" applyAlignment="1">
      <alignment horizontal="center" vertical="center" wrapText="1"/>
    </xf>
    <xf numFmtId="176" fontId="13" fillId="0" borderId="0" xfId="0" applyNumberFormat="1" applyFont="1" applyFill="1" applyAlignment="1">
      <alignment horizontal="center" vertical="center" wrapText="1"/>
    </xf>
    <xf numFmtId="176" fontId="14" fillId="0" borderId="0" xfId="0" applyNumberFormat="1" applyFont="1" applyFill="1" applyAlignment="1">
      <alignment horizontal="center" vertical="center" wrapText="1"/>
    </xf>
    <xf numFmtId="0" fontId="17" fillId="4" borderId="0" xfId="0"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 xfId="49"/>
    <cellStyle name="常规_高发名册(2010(1).11。29）" xfId="50"/>
    <cellStyle name="常规 4" xfId="51"/>
    <cellStyle name="常规_养护中心花名册(2001年12月10日)" xfId="52"/>
    <cellStyle name="常规_职工名册(编制)" xfId="53"/>
    <cellStyle name="常规 3" xfId="54"/>
  </cellStyle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S101"/>
  <sheetViews>
    <sheetView view="pageBreakPreview" zoomScale="70" zoomScaleNormal="40" workbookViewId="0">
      <pane xSplit="4" ySplit="5" topLeftCell="E74" activePane="bottomRight" state="frozen"/>
      <selection/>
      <selection pane="topRight"/>
      <selection pane="bottomLeft"/>
      <selection pane="bottomRight" activeCell="C96" sqref="C96:C97"/>
    </sheetView>
  </sheetViews>
  <sheetFormatPr defaultColWidth="9" defaultRowHeight="22.5"/>
  <cols>
    <col min="1" max="1" width="6.38333333333333" style="26" customWidth="1"/>
    <col min="2" max="2" width="10.8833333333333" style="26" customWidth="1"/>
    <col min="3" max="3" width="12.8" style="26" customWidth="1"/>
    <col min="4" max="4" width="17.325" style="26" customWidth="1"/>
    <col min="5" max="5" width="9.4" style="27" customWidth="1"/>
    <col min="6" max="7" width="4.99166666666667" style="322" customWidth="1"/>
    <col min="8" max="22" width="4.99166666666667" style="19" customWidth="1"/>
    <col min="23" max="23" width="5.43333333333333" style="19" customWidth="1"/>
    <col min="24" max="38" width="4.55" style="19" customWidth="1"/>
    <col min="39" max="41" width="5.175" style="19" customWidth="1"/>
    <col min="42" max="42" width="5.175" style="28" customWidth="1"/>
    <col min="43" max="43" width="5.175" style="29" customWidth="1"/>
    <col min="44" max="53" width="5.175" style="28" customWidth="1"/>
    <col min="54" max="54" width="8.63333333333333" style="22" customWidth="1"/>
    <col min="55" max="55" width="8.63333333333333" style="323" customWidth="1"/>
    <col min="56" max="56" width="8.63333333333333" style="324" customWidth="1"/>
    <col min="57" max="64" width="5.53333333333333" style="28" customWidth="1"/>
    <col min="65" max="70" width="5.53333333333333" style="19" customWidth="1"/>
    <col min="71" max="71" width="5.89166666666667" style="19" customWidth="1"/>
    <col min="72" max="72" width="12.2" style="19" customWidth="1"/>
    <col min="73" max="16384" width="9" style="19"/>
  </cols>
  <sheetData>
    <row r="1" s="19" customFormat="1" spans="1:64">
      <c r="A1" s="32" t="s">
        <v>0</v>
      </c>
      <c r="B1" s="26"/>
      <c r="C1" s="26"/>
      <c r="D1" s="26"/>
      <c r="E1" s="27"/>
      <c r="F1" s="322"/>
      <c r="G1" s="322"/>
      <c r="AP1" s="28"/>
      <c r="AQ1" s="29"/>
      <c r="AR1" s="28"/>
      <c r="AS1" s="28"/>
      <c r="AT1" s="28"/>
      <c r="AU1" s="28"/>
      <c r="AV1" s="28"/>
      <c r="AW1" s="28"/>
      <c r="AX1" s="28"/>
      <c r="AY1" s="28"/>
      <c r="AZ1" s="28"/>
      <c r="BA1" s="28"/>
      <c r="BB1" s="22"/>
      <c r="BC1" s="323"/>
      <c r="BD1" s="324"/>
      <c r="BE1" s="28"/>
      <c r="BF1" s="28"/>
      <c r="BG1" s="28"/>
      <c r="BH1" s="28"/>
      <c r="BI1" s="28"/>
      <c r="BJ1" s="28"/>
      <c r="BK1" s="28"/>
      <c r="BL1" s="28"/>
    </row>
    <row r="2" s="20" customFormat="1" ht="33" customHeight="1" spans="1:64">
      <c r="A2" s="33" t="s">
        <v>1</v>
      </c>
      <c r="B2" s="33"/>
      <c r="C2" s="33"/>
      <c r="D2" s="33"/>
      <c r="E2" s="325"/>
      <c r="F2" s="33"/>
      <c r="G2" s="33"/>
      <c r="H2" s="33"/>
      <c r="I2" s="33"/>
      <c r="J2" s="33"/>
      <c r="K2" s="33"/>
      <c r="L2" s="33"/>
      <c r="M2" s="33"/>
      <c r="N2" s="33"/>
      <c r="O2" s="33"/>
      <c r="P2" s="33"/>
      <c r="Q2" s="33"/>
      <c r="R2" s="33"/>
      <c r="S2" s="33"/>
      <c r="T2" s="33"/>
      <c r="U2" s="33"/>
      <c r="V2" s="33"/>
      <c r="W2" s="33"/>
      <c r="X2" s="33"/>
      <c r="Y2" s="33"/>
      <c r="Z2" s="33"/>
      <c r="AA2" s="33"/>
      <c r="AB2" s="33"/>
      <c r="AC2" s="346"/>
      <c r="AD2" s="346"/>
      <c r="AE2" s="346"/>
      <c r="AF2" s="346"/>
      <c r="AG2" s="346"/>
      <c r="AH2" s="346"/>
      <c r="AI2" s="346"/>
      <c r="AJ2" s="346"/>
      <c r="AK2" s="346"/>
      <c r="AL2" s="346"/>
      <c r="AM2" s="33"/>
      <c r="AN2" s="33"/>
      <c r="AO2" s="33"/>
      <c r="AP2" s="33"/>
      <c r="AQ2" s="347"/>
      <c r="AR2" s="33"/>
      <c r="AS2" s="33"/>
      <c r="AT2" s="33"/>
      <c r="AU2" s="33"/>
      <c r="AV2" s="33"/>
      <c r="AW2" s="33"/>
      <c r="AX2" s="33"/>
      <c r="AY2" s="33"/>
      <c r="AZ2" s="33"/>
      <c r="BA2" s="33"/>
      <c r="BB2" s="352"/>
      <c r="BC2" s="353"/>
      <c r="BD2" s="354"/>
      <c r="BE2" s="33"/>
      <c r="BF2" s="33"/>
      <c r="BG2" s="33"/>
      <c r="BH2" s="33"/>
      <c r="BI2" s="33"/>
      <c r="BJ2" s="33"/>
      <c r="BK2" s="33"/>
      <c r="BL2" s="33"/>
    </row>
    <row r="3" s="21" customFormat="1" ht="29" customHeight="1" spans="1:253">
      <c r="A3" s="34" t="s">
        <v>2</v>
      </c>
      <c r="B3" s="35" t="s">
        <v>3</v>
      </c>
      <c r="C3" s="36"/>
      <c r="D3" s="34" t="s">
        <v>4</v>
      </c>
      <c r="E3" s="37" t="s">
        <v>5</v>
      </c>
      <c r="F3" s="42" t="s">
        <v>6</v>
      </c>
      <c r="G3" s="42"/>
      <c r="H3" s="42"/>
      <c r="I3" s="42"/>
      <c r="J3" s="42"/>
      <c r="K3" s="42"/>
      <c r="L3" s="42"/>
      <c r="M3" s="42"/>
      <c r="N3" s="42"/>
      <c r="O3" s="42"/>
      <c r="P3" s="42"/>
      <c r="Q3" s="42"/>
      <c r="R3" s="42"/>
      <c r="S3" s="42"/>
      <c r="T3" s="42"/>
      <c r="U3" s="42"/>
      <c r="V3" s="42"/>
      <c r="W3" s="42"/>
      <c r="X3" s="38" t="s">
        <v>7</v>
      </c>
      <c r="Y3" s="38"/>
      <c r="Z3" s="38"/>
      <c r="AA3" s="38"/>
      <c r="AB3" s="38"/>
      <c r="AC3" s="38"/>
      <c r="AD3" s="38"/>
      <c r="AE3" s="38"/>
      <c r="AF3" s="38"/>
      <c r="AG3" s="38"/>
      <c r="AH3" s="38"/>
      <c r="AI3" s="38"/>
      <c r="AJ3" s="38"/>
      <c r="AK3" s="38"/>
      <c r="AL3" s="38"/>
      <c r="AM3" s="39" t="s">
        <v>8</v>
      </c>
      <c r="AN3" s="39"/>
      <c r="AO3" s="39"/>
      <c r="AP3" s="39"/>
      <c r="AQ3" s="39"/>
      <c r="AR3" s="39"/>
      <c r="AS3" s="39"/>
      <c r="AT3" s="39"/>
      <c r="AU3" s="39"/>
      <c r="AV3" s="39"/>
      <c r="AW3" s="39"/>
      <c r="AX3" s="39"/>
      <c r="AY3" s="39"/>
      <c r="AZ3" s="39"/>
      <c r="BA3" s="355"/>
      <c r="BB3" s="356" t="s">
        <v>9</v>
      </c>
      <c r="BC3" s="357" t="s">
        <v>10</v>
      </c>
      <c r="BD3" s="358" t="s">
        <v>11</v>
      </c>
      <c r="BE3" s="38" t="s">
        <v>12</v>
      </c>
      <c r="BF3" s="38"/>
      <c r="BG3" s="38"/>
      <c r="BH3" s="38"/>
      <c r="BI3" s="38"/>
      <c r="BJ3" s="38"/>
      <c r="BK3" s="38"/>
      <c r="BL3" s="38"/>
      <c r="BM3" s="38"/>
      <c r="BN3" s="38"/>
      <c r="BO3" s="38"/>
      <c r="BP3" s="38"/>
      <c r="BQ3" s="38"/>
      <c r="BR3" s="38"/>
      <c r="BS3" s="38"/>
      <c r="BT3" s="38" t="s">
        <v>13</v>
      </c>
      <c r="BU3" s="38"/>
      <c r="BV3" s="38"/>
      <c r="BW3" s="38"/>
      <c r="BX3" s="38"/>
      <c r="BY3" s="38"/>
      <c r="BZ3" s="38"/>
      <c r="CA3" s="38"/>
      <c r="CB3" s="38"/>
      <c r="CC3" s="38"/>
      <c r="CD3" s="38"/>
      <c r="CE3" s="38"/>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row>
    <row r="4" s="21" customFormat="1" ht="31" customHeight="1" spans="1:253">
      <c r="A4" s="34"/>
      <c r="B4" s="40"/>
      <c r="C4" s="41"/>
      <c r="D4" s="34"/>
      <c r="E4" s="37"/>
      <c r="F4" s="38" t="s">
        <v>14</v>
      </c>
      <c r="G4" s="38"/>
      <c r="H4" s="38"/>
      <c r="I4" s="38"/>
      <c r="J4" s="38"/>
      <c r="K4" s="38"/>
      <c r="L4" s="50" t="s">
        <v>15</v>
      </c>
      <c r="M4" s="47"/>
      <c r="N4" s="47"/>
      <c r="O4" s="47"/>
      <c r="P4" s="47"/>
      <c r="Q4" s="94"/>
      <c r="R4" s="339" t="s">
        <v>16</v>
      </c>
      <c r="S4" s="47"/>
      <c r="T4" s="47"/>
      <c r="U4" s="47"/>
      <c r="V4" s="47"/>
      <c r="W4" s="94"/>
      <c r="X4" s="38" t="s">
        <v>14</v>
      </c>
      <c r="Y4" s="38"/>
      <c r="Z4" s="38"/>
      <c r="AA4" s="38"/>
      <c r="AB4" s="38"/>
      <c r="AC4" s="38" t="s">
        <v>15</v>
      </c>
      <c r="AD4" s="38"/>
      <c r="AE4" s="38"/>
      <c r="AF4" s="38"/>
      <c r="AG4" s="38"/>
      <c r="AH4" s="95" t="s">
        <v>16</v>
      </c>
      <c r="AI4" s="95"/>
      <c r="AJ4" s="95"/>
      <c r="AK4" s="95"/>
      <c r="AL4" s="95"/>
      <c r="AM4" s="42" t="s">
        <v>14</v>
      </c>
      <c r="AN4" s="42"/>
      <c r="AO4" s="42"/>
      <c r="AP4" s="42"/>
      <c r="AQ4" s="42"/>
      <c r="AR4" s="348" t="s">
        <v>15</v>
      </c>
      <c r="AS4" s="349"/>
      <c r="AT4" s="349"/>
      <c r="AU4" s="349"/>
      <c r="AV4" s="350"/>
      <c r="AW4" s="359" t="s">
        <v>16</v>
      </c>
      <c r="AX4" s="360"/>
      <c r="AY4" s="360"/>
      <c r="AZ4" s="360"/>
      <c r="BA4" s="361"/>
      <c r="BB4" s="356"/>
      <c r="BC4" s="357"/>
      <c r="BD4" s="358"/>
      <c r="BE4" s="38" t="s">
        <v>14</v>
      </c>
      <c r="BF4" s="38"/>
      <c r="BG4" s="38"/>
      <c r="BH4" s="38"/>
      <c r="BI4" s="38"/>
      <c r="BJ4" s="38" t="s">
        <v>15</v>
      </c>
      <c r="BK4" s="38"/>
      <c r="BL4" s="38"/>
      <c r="BM4" s="38"/>
      <c r="BN4" s="38"/>
      <c r="BO4" s="95" t="s">
        <v>16</v>
      </c>
      <c r="BP4" s="95"/>
      <c r="BQ4" s="95"/>
      <c r="BR4" s="95"/>
      <c r="BS4" s="95"/>
      <c r="BT4" s="38" t="s">
        <v>14</v>
      </c>
      <c r="BU4" s="38"/>
      <c r="BV4" s="38"/>
      <c r="BW4" s="38"/>
      <c r="BX4" s="38" t="s">
        <v>15</v>
      </c>
      <c r="BY4" s="38"/>
      <c r="BZ4" s="38"/>
      <c r="CA4" s="38"/>
      <c r="CB4" s="95" t="s">
        <v>16</v>
      </c>
      <c r="CC4" s="95"/>
      <c r="CD4" s="95"/>
      <c r="CE4" s="95"/>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row>
    <row r="5" s="21" customFormat="1" ht="78" customHeight="1" spans="1:253">
      <c r="A5" s="34"/>
      <c r="B5" s="49"/>
      <c r="C5" s="48"/>
      <c r="D5" s="34"/>
      <c r="E5" s="144"/>
      <c r="F5" s="326" t="s">
        <v>17</v>
      </c>
      <c r="G5" s="327" t="s">
        <v>18</v>
      </c>
      <c r="H5" s="327" t="s">
        <v>19</v>
      </c>
      <c r="I5" s="327" t="s">
        <v>20</v>
      </c>
      <c r="J5" s="327" t="s">
        <v>21</v>
      </c>
      <c r="K5" s="45" t="s">
        <v>22</v>
      </c>
      <c r="L5" s="94" t="s">
        <v>17</v>
      </c>
      <c r="M5" s="38" t="s">
        <v>18</v>
      </c>
      <c r="N5" s="38" t="s">
        <v>19</v>
      </c>
      <c r="O5" s="38" t="s">
        <v>20</v>
      </c>
      <c r="P5" s="38" t="s">
        <v>21</v>
      </c>
      <c r="Q5" s="45" t="s">
        <v>22</v>
      </c>
      <c r="R5" s="94" t="s">
        <v>17</v>
      </c>
      <c r="S5" s="38" t="s">
        <v>18</v>
      </c>
      <c r="T5" s="38" t="s">
        <v>19</v>
      </c>
      <c r="U5" s="38" t="s">
        <v>20</v>
      </c>
      <c r="V5" s="38" t="s">
        <v>21</v>
      </c>
      <c r="W5" s="45" t="s">
        <v>22</v>
      </c>
      <c r="X5" s="38" t="s">
        <v>23</v>
      </c>
      <c r="Y5" s="38" t="s">
        <v>24</v>
      </c>
      <c r="Z5" s="38" t="s">
        <v>25</v>
      </c>
      <c r="AA5" s="38" t="s">
        <v>26</v>
      </c>
      <c r="AB5" s="45" t="s">
        <v>22</v>
      </c>
      <c r="AC5" s="38" t="s">
        <v>23</v>
      </c>
      <c r="AD5" s="38" t="s">
        <v>24</v>
      </c>
      <c r="AE5" s="38" t="s">
        <v>25</v>
      </c>
      <c r="AF5" s="38" t="s">
        <v>26</v>
      </c>
      <c r="AG5" s="45" t="s">
        <v>22</v>
      </c>
      <c r="AH5" s="38" t="s">
        <v>23</v>
      </c>
      <c r="AI5" s="38" t="s">
        <v>24</v>
      </c>
      <c r="AJ5" s="38" t="s">
        <v>25</v>
      </c>
      <c r="AK5" s="38" t="s">
        <v>26</v>
      </c>
      <c r="AL5" s="45" t="s">
        <v>22</v>
      </c>
      <c r="AM5" s="38" t="s">
        <v>27</v>
      </c>
      <c r="AN5" s="38" t="s">
        <v>28</v>
      </c>
      <c r="AO5" s="38" t="s">
        <v>29</v>
      </c>
      <c r="AP5" s="38" t="s">
        <v>30</v>
      </c>
      <c r="AQ5" s="45" t="s">
        <v>22</v>
      </c>
      <c r="AR5" s="38" t="s">
        <v>27</v>
      </c>
      <c r="AS5" s="38" t="s">
        <v>28</v>
      </c>
      <c r="AT5" s="38" t="s">
        <v>29</v>
      </c>
      <c r="AU5" s="38" t="s">
        <v>30</v>
      </c>
      <c r="AV5" s="45" t="s">
        <v>22</v>
      </c>
      <c r="AW5" s="38" t="s">
        <v>27</v>
      </c>
      <c r="AX5" s="38" t="s">
        <v>28</v>
      </c>
      <c r="AY5" s="38" t="s">
        <v>29</v>
      </c>
      <c r="AZ5" s="38" t="s">
        <v>30</v>
      </c>
      <c r="BA5" s="45" t="s">
        <v>22</v>
      </c>
      <c r="BB5" s="356"/>
      <c r="BC5" s="357"/>
      <c r="BD5" s="358"/>
      <c r="BE5" s="38" t="s">
        <v>31</v>
      </c>
      <c r="BF5" s="38" t="s">
        <v>32</v>
      </c>
      <c r="BG5" s="38" t="s">
        <v>33</v>
      </c>
      <c r="BH5" s="38" t="s">
        <v>34</v>
      </c>
      <c r="BI5" s="45" t="s">
        <v>22</v>
      </c>
      <c r="BJ5" s="38" t="s">
        <v>31</v>
      </c>
      <c r="BK5" s="38" t="s">
        <v>32</v>
      </c>
      <c r="BL5" s="38" t="s">
        <v>33</v>
      </c>
      <c r="BM5" s="38" t="s">
        <v>34</v>
      </c>
      <c r="BN5" s="45" t="s">
        <v>22</v>
      </c>
      <c r="BO5" s="38" t="s">
        <v>31</v>
      </c>
      <c r="BP5" s="38" t="s">
        <v>32</v>
      </c>
      <c r="BQ5" s="38" t="s">
        <v>33</v>
      </c>
      <c r="BR5" s="38" t="s">
        <v>34</v>
      </c>
      <c r="BS5" s="45" t="s">
        <v>22</v>
      </c>
      <c r="BT5" s="38" t="s">
        <v>35</v>
      </c>
      <c r="BU5" s="38" t="s">
        <v>36</v>
      </c>
      <c r="BV5" s="38" t="s">
        <v>33</v>
      </c>
      <c r="BW5" s="45" t="s">
        <v>22</v>
      </c>
      <c r="BX5" s="38" t="s">
        <v>35</v>
      </c>
      <c r="BY5" s="38" t="s">
        <v>36</v>
      </c>
      <c r="BZ5" s="38" t="s">
        <v>33</v>
      </c>
      <c r="CA5" s="45" t="s">
        <v>22</v>
      </c>
      <c r="CB5" s="38" t="s">
        <v>35</v>
      </c>
      <c r="CC5" s="38" t="s">
        <v>36</v>
      </c>
      <c r="CD5" s="38" t="s">
        <v>33</v>
      </c>
      <c r="CE5" s="45" t="s">
        <v>22</v>
      </c>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row>
    <row r="6" s="320" customFormat="1" ht="37" hidden="1" customHeight="1" spans="1:83">
      <c r="A6" s="46">
        <f t="shared" ref="A6:A11" si="0">ROW()-5</f>
        <v>1</v>
      </c>
      <c r="B6" s="46" t="s">
        <v>37</v>
      </c>
      <c r="C6" s="46" t="s">
        <v>38</v>
      </c>
      <c r="D6" s="46" t="s">
        <v>39</v>
      </c>
      <c r="E6" s="63" t="s">
        <v>40</v>
      </c>
      <c r="F6" s="328">
        <v>1</v>
      </c>
      <c r="G6" s="328">
        <v>4</v>
      </c>
      <c r="H6" s="329" t="s">
        <v>40</v>
      </c>
      <c r="I6" s="329"/>
      <c r="J6" s="329"/>
      <c r="K6" s="70">
        <f t="shared" ref="K6:K10" si="1">SUM(F6:J6)</f>
        <v>5</v>
      </c>
      <c r="L6" s="46">
        <v>1</v>
      </c>
      <c r="M6" s="46">
        <v>2</v>
      </c>
      <c r="N6" s="61" t="s">
        <v>40</v>
      </c>
      <c r="O6" s="89"/>
      <c r="P6" s="62"/>
      <c r="Q6" s="70">
        <f t="shared" ref="Q6:Q10" si="2">SUM(L6:P6)</f>
        <v>3</v>
      </c>
      <c r="R6" s="220"/>
      <c r="S6" s="220">
        <v>2</v>
      </c>
      <c r="T6" s="61" t="s">
        <v>40</v>
      </c>
      <c r="U6" s="89"/>
      <c r="V6" s="62"/>
      <c r="W6" s="340">
        <v>2</v>
      </c>
      <c r="X6" s="64" t="s">
        <v>40</v>
      </c>
      <c r="Y6" s="64"/>
      <c r="Z6" s="64"/>
      <c r="AA6" s="64"/>
      <c r="AB6" s="64"/>
      <c r="AC6" s="64"/>
      <c r="AD6" s="64"/>
      <c r="AE6" s="64"/>
      <c r="AF6" s="64"/>
      <c r="AG6" s="64"/>
      <c r="AH6" s="64"/>
      <c r="AI6" s="64"/>
      <c r="AJ6" s="64"/>
      <c r="AK6" s="64"/>
      <c r="AL6" s="64"/>
      <c r="AM6" s="64" t="s">
        <v>40</v>
      </c>
      <c r="AN6" s="64"/>
      <c r="AO6" s="64"/>
      <c r="AP6" s="64"/>
      <c r="AQ6" s="64"/>
      <c r="AR6" s="96" t="s">
        <v>40</v>
      </c>
      <c r="AS6" s="96"/>
      <c r="AT6" s="96"/>
      <c r="AU6" s="96"/>
      <c r="AV6" s="96"/>
      <c r="AW6" s="96"/>
      <c r="AX6" s="96"/>
      <c r="AY6" s="96"/>
      <c r="AZ6" s="96"/>
      <c r="BA6" s="96"/>
      <c r="BB6" s="362">
        <f t="shared" ref="BB6:BB18" si="3">K6+AB6+AQ6</f>
        <v>5</v>
      </c>
      <c r="BC6" s="363">
        <f t="shared" ref="BC6:BC18" si="4">Q6+AG6+AV6</f>
        <v>3</v>
      </c>
      <c r="BD6" s="364">
        <f t="shared" ref="BD6:BD18" si="5">W6+AL6+BA6</f>
        <v>2</v>
      </c>
      <c r="BE6" s="96">
        <v>2</v>
      </c>
      <c r="BF6" s="96">
        <v>2</v>
      </c>
      <c r="BG6" s="96">
        <v>1</v>
      </c>
      <c r="BH6" s="96"/>
      <c r="BI6" s="97">
        <f>SUM(BE6:BH10)</f>
        <v>5</v>
      </c>
      <c r="BJ6" s="96">
        <v>2</v>
      </c>
      <c r="BK6" s="96">
        <v>2</v>
      </c>
      <c r="BL6" s="96">
        <v>1</v>
      </c>
      <c r="BM6" s="96">
        <v>0</v>
      </c>
      <c r="BN6" s="97">
        <f>SUM(BJ6:BM10)</f>
        <v>5</v>
      </c>
      <c r="BO6" s="96"/>
      <c r="BP6" s="96"/>
      <c r="BQ6" s="96"/>
      <c r="BR6" s="96"/>
      <c r="BS6" s="98"/>
      <c r="BT6" s="96"/>
      <c r="BU6" s="96"/>
      <c r="BV6" s="102"/>
      <c r="BW6" s="97"/>
      <c r="BX6" s="96"/>
      <c r="BY6" s="96"/>
      <c r="BZ6" s="102"/>
      <c r="CA6" s="97"/>
      <c r="CB6" s="96"/>
      <c r="CC6" s="96"/>
      <c r="CD6" s="102"/>
      <c r="CE6" s="98"/>
    </row>
    <row r="7" s="19" customFormat="1" ht="37" hidden="1" customHeight="1" spans="1:83">
      <c r="A7" s="46">
        <f t="shared" si="0"/>
        <v>2</v>
      </c>
      <c r="B7" s="46"/>
      <c r="C7" s="46"/>
      <c r="D7" s="46" t="s">
        <v>41</v>
      </c>
      <c r="E7" s="63"/>
      <c r="F7" s="328"/>
      <c r="G7" s="328"/>
      <c r="H7" s="330">
        <v>1</v>
      </c>
      <c r="I7" s="330">
        <v>1</v>
      </c>
      <c r="J7" s="330">
        <v>2</v>
      </c>
      <c r="K7" s="70">
        <f t="shared" si="1"/>
        <v>4</v>
      </c>
      <c r="L7" s="46"/>
      <c r="M7" s="46"/>
      <c r="N7" s="46">
        <v>1</v>
      </c>
      <c r="O7" s="46">
        <v>1</v>
      </c>
      <c r="P7" s="46">
        <v>1</v>
      </c>
      <c r="Q7" s="70">
        <f t="shared" si="2"/>
        <v>3</v>
      </c>
      <c r="R7" s="341"/>
      <c r="S7" s="341"/>
      <c r="T7" s="341"/>
      <c r="U7" s="341"/>
      <c r="V7" s="220">
        <v>1</v>
      </c>
      <c r="W7" s="340">
        <v>1</v>
      </c>
      <c r="X7" s="64"/>
      <c r="Y7" s="64"/>
      <c r="Z7" s="64"/>
      <c r="AA7" s="64"/>
      <c r="AB7" s="64"/>
      <c r="AC7" s="64"/>
      <c r="AD7" s="64"/>
      <c r="AE7" s="64"/>
      <c r="AF7" s="64"/>
      <c r="AG7" s="64"/>
      <c r="AH7" s="64"/>
      <c r="AI7" s="64"/>
      <c r="AJ7" s="64"/>
      <c r="AK7" s="64"/>
      <c r="AL7" s="64"/>
      <c r="AM7" s="64"/>
      <c r="AN7" s="64"/>
      <c r="AO7" s="64"/>
      <c r="AP7" s="64"/>
      <c r="AQ7" s="64"/>
      <c r="AR7" s="96"/>
      <c r="AS7" s="96"/>
      <c r="AT7" s="96"/>
      <c r="AU7" s="96"/>
      <c r="AV7" s="96"/>
      <c r="AW7" s="96"/>
      <c r="AX7" s="96"/>
      <c r="AY7" s="96"/>
      <c r="AZ7" s="96"/>
      <c r="BA7" s="96"/>
      <c r="BB7" s="362">
        <f t="shared" si="3"/>
        <v>4</v>
      </c>
      <c r="BC7" s="363">
        <f t="shared" si="4"/>
        <v>3</v>
      </c>
      <c r="BD7" s="364">
        <f t="shared" si="5"/>
        <v>1</v>
      </c>
      <c r="BE7" s="96"/>
      <c r="BF7" s="96"/>
      <c r="BG7" s="96"/>
      <c r="BH7" s="96"/>
      <c r="BI7" s="97"/>
      <c r="BJ7" s="96"/>
      <c r="BK7" s="96"/>
      <c r="BL7" s="96"/>
      <c r="BM7" s="96"/>
      <c r="BN7" s="97"/>
      <c r="BO7" s="96"/>
      <c r="BP7" s="96"/>
      <c r="BQ7" s="96"/>
      <c r="BR7" s="96"/>
      <c r="BS7" s="98"/>
      <c r="BT7" s="96"/>
      <c r="BU7" s="96"/>
      <c r="BV7" s="371"/>
      <c r="BW7" s="97"/>
      <c r="BX7" s="96"/>
      <c r="BY7" s="96"/>
      <c r="BZ7" s="371"/>
      <c r="CA7" s="97"/>
      <c r="CB7" s="96"/>
      <c r="CC7" s="96"/>
      <c r="CD7" s="371"/>
      <c r="CE7" s="98"/>
    </row>
    <row r="8" s="19" customFormat="1" ht="37" hidden="1" customHeight="1" spans="1:83">
      <c r="A8" s="46">
        <f t="shared" si="0"/>
        <v>3</v>
      </c>
      <c r="B8" s="46"/>
      <c r="C8" s="46"/>
      <c r="D8" s="46" t="s">
        <v>42</v>
      </c>
      <c r="E8" s="63"/>
      <c r="F8" s="328"/>
      <c r="G8" s="328"/>
      <c r="H8" s="330">
        <v>1</v>
      </c>
      <c r="I8" s="330">
        <v>1</v>
      </c>
      <c r="J8" s="330">
        <v>4</v>
      </c>
      <c r="K8" s="70">
        <f t="shared" si="1"/>
        <v>6</v>
      </c>
      <c r="L8" s="46"/>
      <c r="M8" s="46"/>
      <c r="N8" s="46">
        <v>1</v>
      </c>
      <c r="O8" s="46"/>
      <c r="P8" s="46">
        <v>3</v>
      </c>
      <c r="Q8" s="70">
        <f t="shared" si="2"/>
        <v>4</v>
      </c>
      <c r="R8" s="341"/>
      <c r="S8" s="341"/>
      <c r="T8" s="341"/>
      <c r="U8" s="220">
        <v>1</v>
      </c>
      <c r="V8" s="220">
        <v>1</v>
      </c>
      <c r="W8" s="340">
        <v>2</v>
      </c>
      <c r="X8" s="64"/>
      <c r="Y8" s="64"/>
      <c r="Z8" s="64"/>
      <c r="AA8" s="64"/>
      <c r="AB8" s="64"/>
      <c r="AC8" s="64"/>
      <c r="AD8" s="64"/>
      <c r="AE8" s="64"/>
      <c r="AF8" s="64"/>
      <c r="AG8" s="64"/>
      <c r="AH8" s="64"/>
      <c r="AI8" s="64"/>
      <c r="AJ8" s="64"/>
      <c r="AK8" s="64"/>
      <c r="AL8" s="64"/>
      <c r="AM8" s="64"/>
      <c r="AN8" s="64"/>
      <c r="AO8" s="64"/>
      <c r="AP8" s="64"/>
      <c r="AQ8" s="64"/>
      <c r="AR8" s="96"/>
      <c r="AS8" s="96"/>
      <c r="AT8" s="96"/>
      <c r="AU8" s="96"/>
      <c r="AV8" s="96"/>
      <c r="AW8" s="96"/>
      <c r="AX8" s="96"/>
      <c r="AY8" s="96"/>
      <c r="AZ8" s="96"/>
      <c r="BA8" s="96"/>
      <c r="BB8" s="362">
        <f t="shared" si="3"/>
        <v>6</v>
      </c>
      <c r="BC8" s="363">
        <f t="shared" si="4"/>
        <v>4</v>
      </c>
      <c r="BD8" s="364">
        <f t="shared" si="5"/>
        <v>2</v>
      </c>
      <c r="BE8" s="96"/>
      <c r="BF8" s="96"/>
      <c r="BG8" s="96"/>
      <c r="BH8" s="96"/>
      <c r="BI8" s="97"/>
      <c r="BJ8" s="96"/>
      <c r="BK8" s="96"/>
      <c r="BL8" s="96"/>
      <c r="BM8" s="96"/>
      <c r="BN8" s="97"/>
      <c r="BO8" s="96"/>
      <c r="BP8" s="96"/>
      <c r="BQ8" s="96"/>
      <c r="BR8" s="96"/>
      <c r="BS8" s="98"/>
      <c r="BT8" s="96"/>
      <c r="BU8" s="96"/>
      <c r="BV8" s="371"/>
      <c r="BW8" s="97"/>
      <c r="BX8" s="96"/>
      <c r="BY8" s="96"/>
      <c r="BZ8" s="371"/>
      <c r="CA8" s="97"/>
      <c r="CB8" s="96"/>
      <c r="CC8" s="96"/>
      <c r="CD8" s="371"/>
      <c r="CE8" s="98"/>
    </row>
    <row r="9" s="19" customFormat="1" ht="37" hidden="1" customHeight="1" spans="1:83">
      <c r="A9" s="46">
        <f t="shared" si="0"/>
        <v>4</v>
      </c>
      <c r="B9" s="46"/>
      <c r="C9" s="46"/>
      <c r="D9" s="46" t="s">
        <v>43</v>
      </c>
      <c r="E9" s="63"/>
      <c r="F9" s="328"/>
      <c r="G9" s="328"/>
      <c r="H9" s="330">
        <v>1</v>
      </c>
      <c r="I9" s="330">
        <v>1</v>
      </c>
      <c r="J9" s="330">
        <v>4</v>
      </c>
      <c r="K9" s="70">
        <f t="shared" si="1"/>
        <v>6</v>
      </c>
      <c r="L9" s="46"/>
      <c r="M9" s="46"/>
      <c r="N9" s="46"/>
      <c r="O9" s="46">
        <v>1</v>
      </c>
      <c r="P9" s="46">
        <v>2</v>
      </c>
      <c r="Q9" s="70">
        <f t="shared" si="2"/>
        <v>3</v>
      </c>
      <c r="R9" s="341"/>
      <c r="S9" s="341"/>
      <c r="T9" s="220">
        <v>1</v>
      </c>
      <c r="U9" s="220"/>
      <c r="V9" s="220">
        <v>2</v>
      </c>
      <c r="W9" s="340">
        <v>3</v>
      </c>
      <c r="X9" s="64"/>
      <c r="Y9" s="64"/>
      <c r="Z9" s="64"/>
      <c r="AA9" s="64"/>
      <c r="AB9" s="64"/>
      <c r="AC9" s="64"/>
      <c r="AD9" s="64"/>
      <c r="AE9" s="64"/>
      <c r="AF9" s="64"/>
      <c r="AG9" s="64"/>
      <c r="AH9" s="64"/>
      <c r="AI9" s="64"/>
      <c r="AJ9" s="64"/>
      <c r="AK9" s="64"/>
      <c r="AL9" s="64"/>
      <c r="AM9" s="64"/>
      <c r="AN9" s="64"/>
      <c r="AO9" s="64"/>
      <c r="AP9" s="64"/>
      <c r="AQ9" s="64"/>
      <c r="AR9" s="96"/>
      <c r="AS9" s="96"/>
      <c r="AT9" s="96"/>
      <c r="AU9" s="96"/>
      <c r="AV9" s="96"/>
      <c r="AW9" s="96"/>
      <c r="AX9" s="96"/>
      <c r="AY9" s="96"/>
      <c r="AZ9" s="96"/>
      <c r="BA9" s="96"/>
      <c r="BB9" s="362">
        <f t="shared" si="3"/>
        <v>6</v>
      </c>
      <c r="BC9" s="363">
        <f t="shared" si="4"/>
        <v>3</v>
      </c>
      <c r="BD9" s="364">
        <f t="shared" si="5"/>
        <v>3</v>
      </c>
      <c r="BE9" s="96"/>
      <c r="BF9" s="96"/>
      <c r="BG9" s="96"/>
      <c r="BH9" s="96"/>
      <c r="BI9" s="97"/>
      <c r="BJ9" s="96"/>
      <c r="BK9" s="96"/>
      <c r="BL9" s="96"/>
      <c r="BM9" s="96"/>
      <c r="BN9" s="97"/>
      <c r="BO9" s="96"/>
      <c r="BP9" s="96"/>
      <c r="BQ9" s="96"/>
      <c r="BR9" s="96"/>
      <c r="BS9" s="98"/>
      <c r="BT9" s="96"/>
      <c r="BU9" s="96"/>
      <c r="BV9" s="371"/>
      <c r="BW9" s="97"/>
      <c r="BX9" s="96"/>
      <c r="BY9" s="96"/>
      <c r="BZ9" s="371"/>
      <c r="CA9" s="97"/>
      <c r="CB9" s="96"/>
      <c r="CC9" s="96"/>
      <c r="CD9" s="371"/>
      <c r="CE9" s="98"/>
    </row>
    <row r="10" s="19" customFormat="1" ht="37" hidden="1" customHeight="1" spans="1:83">
      <c r="A10" s="46">
        <f t="shared" si="0"/>
        <v>5</v>
      </c>
      <c r="B10" s="46"/>
      <c r="C10" s="46"/>
      <c r="D10" s="46" t="s">
        <v>44</v>
      </c>
      <c r="E10" s="63"/>
      <c r="F10" s="328"/>
      <c r="G10" s="328"/>
      <c r="H10" s="330">
        <v>1</v>
      </c>
      <c r="I10" s="330">
        <v>1</v>
      </c>
      <c r="J10" s="330">
        <v>2</v>
      </c>
      <c r="K10" s="70">
        <f t="shared" si="1"/>
        <v>4</v>
      </c>
      <c r="L10" s="46"/>
      <c r="M10" s="46"/>
      <c r="N10" s="46">
        <v>1</v>
      </c>
      <c r="O10" s="46"/>
      <c r="P10" s="46">
        <v>1</v>
      </c>
      <c r="Q10" s="70">
        <f t="shared" si="2"/>
        <v>2</v>
      </c>
      <c r="R10" s="341"/>
      <c r="S10" s="341"/>
      <c r="T10" s="341"/>
      <c r="U10" s="220">
        <v>1</v>
      </c>
      <c r="V10" s="220">
        <v>1</v>
      </c>
      <c r="W10" s="340">
        <v>2</v>
      </c>
      <c r="X10" s="64"/>
      <c r="Y10" s="64"/>
      <c r="Z10" s="64"/>
      <c r="AA10" s="64"/>
      <c r="AB10" s="64"/>
      <c r="AC10" s="64"/>
      <c r="AD10" s="64"/>
      <c r="AE10" s="64"/>
      <c r="AF10" s="64"/>
      <c r="AG10" s="64"/>
      <c r="AH10" s="64"/>
      <c r="AI10" s="64"/>
      <c r="AJ10" s="64"/>
      <c r="AK10" s="64"/>
      <c r="AL10" s="64"/>
      <c r="AM10" s="64"/>
      <c r="AN10" s="64"/>
      <c r="AO10" s="64"/>
      <c r="AP10" s="64"/>
      <c r="AQ10" s="64"/>
      <c r="AR10" s="96"/>
      <c r="AS10" s="96"/>
      <c r="AT10" s="96"/>
      <c r="AU10" s="96"/>
      <c r="AV10" s="96"/>
      <c r="AW10" s="96"/>
      <c r="AX10" s="96"/>
      <c r="AY10" s="96"/>
      <c r="AZ10" s="96"/>
      <c r="BA10" s="96"/>
      <c r="BB10" s="362">
        <f t="shared" si="3"/>
        <v>4</v>
      </c>
      <c r="BC10" s="363">
        <f t="shared" si="4"/>
        <v>2</v>
      </c>
      <c r="BD10" s="364">
        <f t="shared" si="5"/>
        <v>2</v>
      </c>
      <c r="BE10" s="96"/>
      <c r="BF10" s="96"/>
      <c r="BG10" s="96"/>
      <c r="BH10" s="96"/>
      <c r="BI10" s="97"/>
      <c r="BJ10" s="96"/>
      <c r="BK10" s="96"/>
      <c r="BL10" s="96"/>
      <c r="BM10" s="96"/>
      <c r="BN10" s="97"/>
      <c r="BO10" s="96"/>
      <c r="BP10" s="96"/>
      <c r="BQ10" s="96"/>
      <c r="BR10" s="96"/>
      <c r="BS10" s="98"/>
      <c r="BT10" s="96"/>
      <c r="BU10" s="96"/>
      <c r="BV10" s="372"/>
      <c r="BW10" s="97"/>
      <c r="BX10" s="96"/>
      <c r="BY10" s="96"/>
      <c r="BZ10" s="372"/>
      <c r="CA10" s="97"/>
      <c r="CB10" s="96"/>
      <c r="CC10" s="96"/>
      <c r="CD10" s="372"/>
      <c r="CE10" s="98"/>
    </row>
    <row r="11" s="19" customFormat="1" ht="37" customHeight="1" spans="1:83">
      <c r="A11" s="46">
        <f t="shared" si="0"/>
        <v>6</v>
      </c>
      <c r="B11" s="46"/>
      <c r="C11" s="46" t="s">
        <v>45</v>
      </c>
      <c r="D11" s="46" t="s">
        <v>46</v>
      </c>
      <c r="E11" s="63">
        <v>137.1</v>
      </c>
      <c r="F11" s="328"/>
      <c r="G11" s="328"/>
      <c r="H11" s="330"/>
      <c r="I11" s="330"/>
      <c r="J11" s="330"/>
      <c r="K11" s="70"/>
      <c r="L11" s="46"/>
      <c r="M11" s="46"/>
      <c r="N11" s="46"/>
      <c r="O11" s="46"/>
      <c r="P11" s="46"/>
      <c r="Q11" s="70"/>
      <c r="R11" s="341"/>
      <c r="S11" s="341"/>
      <c r="T11" s="341"/>
      <c r="U11" s="341"/>
      <c r="V11" s="341"/>
      <c r="W11" s="342"/>
      <c r="X11" s="64">
        <v>0</v>
      </c>
      <c r="Y11" s="64">
        <v>1</v>
      </c>
      <c r="Z11" s="64">
        <v>1</v>
      </c>
      <c r="AA11" s="64">
        <v>1</v>
      </c>
      <c r="AB11" s="70">
        <f>SUM(X11:AA13)</f>
        <v>3</v>
      </c>
      <c r="AC11" s="64"/>
      <c r="AD11" s="64">
        <v>1</v>
      </c>
      <c r="AE11" s="64"/>
      <c r="AF11" s="64"/>
      <c r="AG11" s="70">
        <f>SUM(AC11:AF13)</f>
        <v>1</v>
      </c>
      <c r="AH11" s="64"/>
      <c r="AI11" s="64"/>
      <c r="AJ11" s="64">
        <v>1</v>
      </c>
      <c r="AK11" s="64">
        <v>1</v>
      </c>
      <c r="AL11" s="70">
        <f>SUM(AH11:AK13)</f>
        <v>2</v>
      </c>
      <c r="AM11" s="64">
        <v>1</v>
      </c>
      <c r="AN11" s="64">
        <v>6</v>
      </c>
      <c r="AO11" s="64">
        <v>1</v>
      </c>
      <c r="AP11" s="64"/>
      <c r="AQ11" s="98">
        <f t="shared" ref="AQ11:AQ13" si="6">SUM(AM11:AO11)</f>
        <v>8</v>
      </c>
      <c r="AR11" s="96">
        <v>1</v>
      </c>
      <c r="AS11" s="96">
        <v>5</v>
      </c>
      <c r="AT11" s="96"/>
      <c r="AU11" s="96"/>
      <c r="AV11" s="97">
        <f t="shared" ref="AV11:AV18" si="7">SUM(AR11:AU11)</f>
        <v>6</v>
      </c>
      <c r="AW11" s="96"/>
      <c r="AX11" s="96">
        <v>1</v>
      </c>
      <c r="AY11" s="96">
        <v>1</v>
      </c>
      <c r="AZ11" s="96"/>
      <c r="BA11" s="97">
        <f t="shared" ref="BA11:BA18" si="8">SUM(AW11:AZ11)</f>
        <v>2</v>
      </c>
      <c r="BB11" s="362">
        <f t="shared" si="3"/>
        <v>11</v>
      </c>
      <c r="BC11" s="363">
        <f t="shared" si="4"/>
        <v>7</v>
      </c>
      <c r="BD11" s="364">
        <f t="shared" si="5"/>
        <v>4</v>
      </c>
      <c r="BE11" s="96">
        <v>4</v>
      </c>
      <c r="BF11" s="96">
        <v>1</v>
      </c>
      <c r="BG11" s="96">
        <v>1</v>
      </c>
      <c r="BH11" s="96">
        <v>0</v>
      </c>
      <c r="BI11" s="97">
        <f t="shared" ref="BI11:BI18" si="9">SUM(BE11:BH11)</f>
        <v>6</v>
      </c>
      <c r="BJ11" s="96">
        <v>7</v>
      </c>
      <c r="BK11" s="96">
        <v>1</v>
      </c>
      <c r="BL11" s="96">
        <v>1</v>
      </c>
      <c r="BM11" s="64">
        <v>0</v>
      </c>
      <c r="BN11" s="98">
        <f t="shared" ref="BN11:BN18" si="10">SUM(BJ11:BM11)</f>
        <v>9</v>
      </c>
      <c r="BO11" s="64"/>
      <c r="BP11" s="64"/>
      <c r="BQ11" s="64"/>
      <c r="BR11" s="64"/>
      <c r="BS11" s="98">
        <f t="shared" ref="BS11:BS18" si="11">SUM(BO11:BR11)</f>
        <v>0</v>
      </c>
      <c r="BT11" s="96">
        <v>1</v>
      </c>
      <c r="BU11" s="96">
        <v>1</v>
      </c>
      <c r="BV11" s="96"/>
      <c r="BW11" s="97">
        <f t="shared" ref="BW11:BW18" si="12">SUM(BT11:BV11)</f>
        <v>2</v>
      </c>
      <c r="BX11" s="96">
        <v>0</v>
      </c>
      <c r="BY11" s="96">
        <v>0</v>
      </c>
      <c r="BZ11" s="96"/>
      <c r="CA11" s="98">
        <f t="shared" ref="CA11:CA18" si="13">SUM(BX11:BY11)</f>
        <v>0</v>
      </c>
      <c r="CB11" s="64">
        <v>1</v>
      </c>
      <c r="CC11" s="64">
        <v>1</v>
      </c>
      <c r="CD11" s="64"/>
      <c r="CE11" s="98">
        <f t="shared" ref="CE11:CE18" si="14">SUM(CB11:CD11)</f>
        <v>2</v>
      </c>
    </row>
    <row r="12" s="19" customFormat="1" ht="37" customHeight="1" spans="1:83">
      <c r="A12" s="46">
        <f t="shared" ref="A12:A21" si="15">ROW()-5</f>
        <v>7</v>
      </c>
      <c r="B12" s="46"/>
      <c r="C12" s="46"/>
      <c r="D12" s="46" t="s">
        <v>47</v>
      </c>
      <c r="E12" s="63">
        <v>140.969</v>
      </c>
      <c r="F12" s="328"/>
      <c r="G12" s="328"/>
      <c r="H12" s="330"/>
      <c r="I12" s="330"/>
      <c r="J12" s="330"/>
      <c r="K12" s="70"/>
      <c r="L12" s="46"/>
      <c r="M12" s="46"/>
      <c r="N12" s="46"/>
      <c r="O12" s="46"/>
      <c r="P12" s="46"/>
      <c r="Q12" s="70"/>
      <c r="R12" s="341"/>
      <c r="S12" s="341"/>
      <c r="T12" s="341"/>
      <c r="U12" s="341"/>
      <c r="V12" s="341"/>
      <c r="W12" s="342"/>
      <c r="X12" s="64"/>
      <c r="Y12" s="64"/>
      <c r="Z12" s="64"/>
      <c r="AA12" s="64"/>
      <c r="AB12" s="70"/>
      <c r="AC12" s="64"/>
      <c r="AD12" s="64"/>
      <c r="AE12" s="64"/>
      <c r="AF12" s="64"/>
      <c r="AG12" s="70"/>
      <c r="AH12" s="64"/>
      <c r="AI12" s="64"/>
      <c r="AJ12" s="64"/>
      <c r="AK12" s="64"/>
      <c r="AL12" s="70"/>
      <c r="AM12" s="64">
        <v>1</v>
      </c>
      <c r="AN12" s="64">
        <v>4</v>
      </c>
      <c r="AO12" s="64">
        <v>1</v>
      </c>
      <c r="AP12" s="64"/>
      <c r="AQ12" s="98">
        <f t="shared" si="6"/>
        <v>6</v>
      </c>
      <c r="AR12" s="96">
        <v>1</v>
      </c>
      <c r="AS12" s="96">
        <v>3</v>
      </c>
      <c r="AT12" s="96"/>
      <c r="AU12" s="96"/>
      <c r="AV12" s="97">
        <f t="shared" si="7"/>
        <v>4</v>
      </c>
      <c r="AW12" s="96"/>
      <c r="AX12" s="96">
        <v>1</v>
      </c>
      <c r="AY12" s="96">
        <v>1</v>
      </c>
      <c r="AZ12" s="96"/>
      <c r="BA12" s="97">
        <f t="shared" si="8"/>
        <v>2</v>
      </c>
      <c r="BB12" s="362">
        <f t="shared" si="3"/>
        <v>6</v>
      </c>
      <c r="BC12" s="363">
        <f t="shared" si="4"/>
        <v>4</v>
      </c>
      <c r="BD12" s="364">
        <f t="shared" si="5"/>
        <v>2</v>
      </c>
      <c r="BE12" s="96">
        <v>2</v>
      </c>
      <c r="BF12" s="96">
        <v>1</v>
      </c>
      <c r="BG12" s="96">
        <v>1</v>
      </c>
      <c r="BH12" s="96">
        <v>0</v>
      </c>
      <c r="BI12" s="97">
        <f t="shared" si="9"/>
        <v>4</v>
      </c>
      <c r="BJ12" s="96">
        <v>4</v>
      </c>
      <c r="BK12" s="96">
        <v>1</v>
      </c>
      <c r="BL12" s="96">
        <v>1</v>
      </c>
      <c r="BM12" s="64">
        <v>0</v>
      </c>
      <c r="BN12" s="98">
        <f t="shared" si="10"/>
        <v>6</v>
      </c>
      <c r="BO12" s="64"/>
      <c r="BP12" s="64"/>
      <c r="BQ12" s="64"/>
      <c r="BR12" s="64"/>
      <c r="BS12" s="98">
        <f t="shared" si="11"/>
        <v>0</v>
      </c>
      <c r="BT12" s="96">
        <v>1</v>
      </c>
      <c r="BU12" s="96">
        <v>1</v>
      </c>
      <c r="BV12" s="96"/>
      <c r="BW12" s="97">
        <f t="shared" si="12"/>
        <v>2</v>
      </c>
      <c r="BX12" s="96">
        <v>0</v>
      </c>
      <c r="BY12" s="96">
        <v>0</v>
      </c>
      <c r="BZ12" s="96"/>
      <c r="CA12" s="98">
        <f t="shared" si="13"/>
        <v>0</v>
      </c>
      <c r="CB12" s="64">
        <v>1</v>
      </c>
      <c r="CC12" s="64">
        <v>1</v>
      </c>
      <c r="CD12" s="64"/>
      <c r="CE12" s="98">
        <f t="shared" si="14"/>
        <v>2</v>
      </c>
    </row>
    <row r="13" s="19" customFormat="1" ht="37" customHeight="1" spans="1:83">
      <c r="A13" s="46">
        <f t="shared" si="15"/>
        <v>8</v>
      </c>
      <c r="B13" s="46"/>
      <c r="C13" s="46"/>
      <c r="D13" s="46" t="s">
        <v>48</v>
      </c>
      <c r="E13" s="63">
        <v>87.155</v>
      </c>
      <c r="F13" s="328"/>
      <c r="G13" s="328"/>
      <c r="H13" s="330"/>
      <c r="I13" s="330"/>
      <c r="J13" s="330"/>
      <c r="K13" s="70"/>
      <c r="L13" s="46"/>
      <c r="M13" s="46"/>
      <c r="N13" s="46"/>
      <c r="O13" s="46"/>
      <c r="P13" s="46"/>
      <c r="Q13" s="70"/>
      <c r="R13" s="341"/>
      <c r="S13" s="341"/>
      <c r="T13" s="341"/>
      <c r="U13" s="341"/>
      <c r="V13" s="341"/>
      <c r="W13" s="342"/>
      <c r="X13" s="64"/>
      <c r="Y13" s="64"/>
      <c r="Z13" s="64"/>
      <c r="AA13" s="64"/>
      <c r="AB13" s="70"/>
      <c r="AC13" s="64"/>
      <c r="AD13" s="64"/>
      <c r="AE13" s="64"/>
      <c r="AF13" s="64"/>
      <c r="AG13" s="70"/>
      <c r="AH13" s="64"/>
      <c r="AI13" s="64"/>
      <c r="AJ13" s="64"/>
      <c r="AK13" s="64"/>
      <c r="AL13" s="70"/>
      <c r="AM13" s="64">
        <v>1</v>
      </c>
      <c r="AN13" s="64">
        <v>4</v>
      </c>
      <c r="AO13" s="64">
        <v>1</v>
      </c>
      <c r="AP13" s="64"/>
      <c r="AQ13" s="98">
        <f t="shared" si="6"/>
        <v>6</v>
      </c>
      <c r="AR13" s="96">
        <v>1</v>
      </c>
      <c r="AS13" s="96">
        <v>1</v>
      </c>
      <c r="AT13" s="96"/>
      <c r="AU13" s="96"/>
      <c r="AV13" s="97">
        <f t="shared" si="7"/>
        <v>2</v>
      </c>
      <c r="AW13" s="96"/>
      <c r="AX13" s="96">
        <v>3</v>
      </c>
      <c r="AY13" s="96">
        <v>1</v>
      </c>
      <c r="AZ13" s="96"/>
      <c r="BA13" s="97">
        <f t="shared" si="8"/>
        <v>4</v>
      </c>
      <c r="BB13" s="362">
        <f t="shared" si="3"/>
        <v>6</v>
      </c>
      <c r="BC13" s="363">
        <f t="shared" si="4"/>
        <v>2</v>
      </c>
      <c r="BD13" s="364">
        <f t="shared" si="5"/>
        <v>4</v>
      </c>
      <c r="BE13" s="96">
        <v>2</v>
      </c>
      <c r="BF13" s="96">
        <v>1</v>
      </c>
      <c r="BG13" s="96">
        <v>1</v>
      </c>
      <c r="BH13" s="96">
        <v>0</v>
      </c>
      <c r="BI13" s="97">
        <f t="shared" si="9"/>
        <v>4</v>
      </c>
      <c r="BJ13" s="96">
        <v>0</v>
      </c>
      <c r="BK13" s="96">
        <v>0</v>
      </c>
      <c r="BL13" s="96">
        <v>0</v>
      </c>
      <c r="BM13" s="64">
        <v>0</v>
      </c>
      <c r="BN13" s="98">
        <f t="shared" si="10"/>
        <v>0</v>
      </c>
      <c r="BO13" s="64"/>
      <c r="BP13" s="64">
        <v>1</v>
      </c>
      <c r="BQ13" s="64">
        <v>1</v>
      </c>
      <c r="BR13" s="64"/>
      <c r="BS13" s="98">
        <f t="shared" si="11"/>
        <v>2</v>
      </c>
      <c r="BT13" s="96">
        <v>1</v>
      </c>
      <c r="BU13" s="96">
        <v>1</v>
      </c>
      <c r="BV13" s="96"/>
      <c r="BW13" s="97">
        <f t="shared" si="12"/>
        <v>2</v>
      </c>
      <c r="BX13" s="96">
        <v>0</v>
      </c>
      <c r="BY13" s="96">
        <v>0</v>
      </c>
      <c r="BZ13" s="96"/>
      <c r="CA13" s="98">
        <f t="shared" si="13"/>
        <v>0</v>
      </c>
      <c r="CB13" s="64">
        <v>1</v>
      </c>
      <c r="CC13" s="64">
        <v>1</v>
      </c>
      <c r="CD13" s="64"/>
      <c r="CE13" s="98">
        <f t="shared" si="14"/>
        <v>2</v>
      </c>
    </row>
    <row r="14" s="19" customFormat="1" ht="37" customHeight="1" spans="1:83">
      <c r="A14" s="46">
        <f t="shared" si="15"/>
        <v>9</v>
      </c>
      <c r="B14" s="46"/>
      <c r="C14" s="46" t="s">
        <v>49</v>
      </c>
      <c r="D14" s="46" t="s">
        <v>50</v>
      </c>
      <c r="E14" s="63">
        <v>124.902</v>
      </c>
      <c r="F14" s="328"/>
      <c r="G14" s="328"/>
      <c r="H14" s="330"/>
      <c r="I14" s="330"/>
      <c r="J14" s="330"/>
      <c r="K14" s="70"/>
      <c r="L14" s="46"/>
      <c r="M14" s="46"/>
      <c r="N14" s="46"/>
      <c r="O14" s="46"/>
      <c r="P14" s="46"/>
      <c r="Q14" s="70"/>
      <c r="R14" s="341"/>
      <c r="S14" s="341"/>
      <c r="T14" s="341"/>
      <c r="U14" s="341"/>
      <c r="V14" s="341"/>
      <c r="W14" s="342"/>
      <c r="X14" s="64">
        <v>0</v>
      </c>
      <c r="Y14" s="64">
        <v>1</v>
      </c>
      <c r="Z14" s="64">
        <v>1</v>
      </c>
      <c r="AA14" s="64">
        <v>1</v>
      </c>
      <c r="AB14" s="70">
        <f>SUM(K14:AA14)</f>
        <v>3</v>
      </c>
      <c r="AC14" s="64"/>
      <c r="AD14" s="64">
        <v>1</v>
      </c>
      <c r="AE14" s="64"/>
      <c r="AF14" s="64"/>
      <c r="AG14" s="70">
        <f>SUM(AC14:AF16)</f>
        <v>1</v>
      </c>
      <c r="AH14" s="64"/>
      <c r="AI14" s="64"/>
      <c r="AJ14" s="64">
        <v>1</v>
      </c>
      <c r="AK14" s="64">
        <v>1</v>
      </c>
      <c r="AL14" s="70">
        <f>SUM(AH14:AK16)</f>
        <v>2</v>
      </c>
      <c r="AM14" s="64">
        <v>1</v>
      </c>
      <c r="AN14" s="64">
        <v>6</v>
      </c>
      <c r="AO14" s="64">
        <v>1</v>
      </c>
      <c r="AP14" s="64">
        <v>43</v>
      </c>
      <c r="AQ14" s="98">
        <f t="shared" ref="AQ14:AQ18" si="16">SUM(AM14:AP14)</f>
        <v>51</v>
      </c>
      <c r="AR14" s="96">
        <v>1</v>
      </c>
      <c r="AS14" s="96">
        <v>6</v>
      </c>
      <c r="AT14" s="96">
        <v>1</v>
      </c>
      <c r="AU14" s="96">
        <v>1</v>
      </c>
      <c r="AV14" s="97">
        <f t="shared" si="7"/>
        <v>9</v>
      </c>
      <c r="AW14" s="96"/>
      <c r="AX14" s="96"/>
      <c r="AY14" s="96"/>
      <c r="AZ14" s="365">
        <v>42</v>
      </c>
      <c r="BA14" s="97">
        <f t="shared" si="8"/>
        <v>42</v>
      </c>
      <c r="BB14" s="362">
        <f t="shared" si="3"/>
        <v>54</v>
      </c>
      <c r="BC14" s="363">
        <f t="shared" si="4"/>
        <v>10</v>
      </c>
      <c r="BD14" s="364">
        <f t="shared" si="5"/>
        <v>44</v>
      </c>
      <c r="BE14" s="96">
        <v>2</v>
      </c>
      <c r="BF14" s="96">
        <v>3</v>
      </c>
      <c r="BG14" s="96">
        <v>1</v>
      </c>
      <c r="BH14" s="96">
        <v>2</v>
      </c>
      <c r="BI14" s="97">
        <f t="shared" si="9"/>
        <v>8</v>
      </c>
      <c r="BJ14" s="96">
        <v>6</v>
      </c>
      <c r="BK14" s="96">
        <v>2</v>
      </c>
      <c r="BL14" s="96">
        <v>1</v>
      </c>
      <c r="BM14" s="64">
        <v>2</v>
      </c>
      <c r="BN14" s="98">
        <f t="shared" si="10"/>
        <v>11</v>
      </c>
      <c r="BO14" s="64"/>
      <c r="BP14" s="64">
        <v>1</v>
      </c>
      <c r="BQ14" s="64"/>
      <c r="BR14" s="64"/>
      <c r="BS14" s="98">
        <f t="shared" si="11"/>
        <v>1</v>
      </c>
      <c r="BT14" s="96">
        <v>1</v>
      </c>
      <c r="BU14" s="96">
        <v>1</v>
      </c>
      <c r="BV14" s="96">
        <v>13</v>
      </c>
      <c r="BW14" s="97">
        <f t="shared" si="12"/>
        <v>15</v>
      </c>
      <c r="BX14" s="96">
        <v>0</v>
      </c>
      <c r="BY14" s="96">
        <v>0</v>
      </c>
      <c r="BZ14" s="96">
        <v>0</v>
      </c>
      <c r="CA14" s="98">
        <f t="shared" si="13"/>
        <v>0</v>
      </c>
      <c r="CB14" s="64">
        <v>1</v>
      </c>
      <c r="CC14" s="64">
        <v>1</v>
      </c>
      <c r="CD14" s="64">
        <v>13</v>
      </c>
      <c r="CE14" s="98">
        <f t="shared" si="14"/>
        <v>15</v>
      </c>
    </row>
    <row r="15" s="19" customFormat="1" ht="37" customHeight="1" spans="1:83">
      <c r="A15" s="46">
        <f t="shared" si="15"/>
        <v>10</v>
      </c>
      <c r="B15" s="46"/>
      <c r="C15" s="46"/>
      <c r="D15" s="46" t="s">
        <v>51</v>
      </c>
      <c r="E15" s="63">
        <v>109.664</v>
      </c>
      <c r="F15" s="328"/>
      <c r="G15" s="328"/>
      <c r="H15" s="330"/>
      <c r="I15" s="330"/>
      <c r="J15" s="330"/>
      <c r="K15" s="70"/>
      <c r="L15" s="46"/>
      <c r="M15" s="46"/>
      <c r="N15" s="46"/>
      <c r="O15" s="46"/>
      <c r="P15" s="46"/>
      <c r="Q15" s="70"/>
      <c r="R15" s="341"/>
      <c r="S15" s="341"/>
      <c r="T15" s="341"/>
      <c r="U15" s="341"/>
      <c r="V15" s="341"/>
      <c r="W15" s="342"/>
      <c r="X15" s="64"/>
      <c r="Y15" s="64"/>
      <c r="Z15" s="64"/>
      <c r="AA15" s="64"/>
      <c r="AB15" s="70"/>
      <c r="AC15" s="64"/>
      <c r="AD15" s="64"/>
      <c r="AE15" s="64"/>
      <c r="AF15" s="64"/>
      <c r="AG15" s="70"/>
      <c r="AH15" s="64"/>
      <c r="AI15" s="64"/>
      <c r="AJ15" s="64"/>
      <c r="AK15" s="64"/>
      <c r="AL15" s="70"/>
      <c r="AM15" s="64">
        <v>1</v>
      </c>
      <c r="AN15" s="64">
        <v>6</v>
      </c>
      <c r="AO15" s="64">
        <v>1</v>
      </c>
      <c r="AP15" s="64"/>
      <c r="AQ15" s="98">
        <f t="shared" si="16"/>
        <v>8</v>
      </c>
      <c r="AR15" s="96">
        <v>1</v>
      </c>
      <c r="AS15" s="96">
        <v>3</v>
      </c>
      <c r="AT15" s="96">
        <v>1</v>
      </c>
      <c r="AU15" s="96"/>
      <c r="AV15" s="97">
        <f t="shared" si="7"/>
        <v>5</v>
      </c>
      <c r="AW15" s="96"/>
      <c r="AX15" s="96">
        <v>3</v>
      </c>
      <c r="AY15" s="96"/>
      <c r="AZ15" s="96"/>
      <c r="BA15" s="97">
        <f t="shared" si="8"/>
        <v>3</v>
      </c>
      <c r="BB15" s="362">
        <f t="shared" si="3"/>
        <v>8</v>
      </c>
      <c r="BC15" s="363">
        <f t="shared" si="4"/>
        <v>5</v>
      </c>
      <c r="BD15" s="364">
        <f t="shared" si="5"/>
        <v>3</v>
      </c>
      <c r="BE15" s="96">
        <v>2</v>
      </c>
      <c r="BF15" s="96">
        <v>1</v>
      </c>
      <c r="BG15" s="96">
        <v>1</v>
      </c>
      <c r="BH15" s="96">
        <v>0</v>
      </c>
      <c r="BI15" s="97">
        <f t="shared" si="9"/>
        <v>4</v>
      </c>
      <c r="BJ15" s="96">
        <v>1</v>
      </c>
      <c r="BK15" s="96">
        <v>1</v>
      </c>
      <c r="BL15" s="96">
        <v>0</v>
      </c>
      <c r="BM15" s="64">
        <v>0</v>
      </c>
      <c r="BN15" s="98">
        <f t="shared" si="10"/>
        <v>2</v>
      </c>
      <c r="BO15" s="64"/>
      <c r="BP15" s="64"/>
      <c r="BQ15" s="64">
        <v>1</v>
      </c>
      <c r="BR15" s="64"/>
      <c r="BS15" s="98">
        <f t="shared" si="11"/>
        <v>1</v>
      </c>
      <c r="BT15" s="96">
        <v>1</v>
      </c>
      <c r="BU15" s="96">
        <v>1</v>
      </c>
      <c r="BV15" s="96"/>
      <c r="BW15" s="97">
        <f t="shared" si="12"/>
        <v>2</v>
      </c>
      <c r="BX15" s="96">
        <v>0</v>
      </c>
      <c r="BY15" s="96">
        <v>0</v>
      </c>
      <c r="BZ15" s="96"/>
      <c r="CA15" s="98">
        <f t="shared" si="13"/>
        <v>0</v>
      </c>
      <c r="CB15" s="64">
        <v>1</v>
      </c>
      <c r="CC15" s="64">
        <v>1</v>
      </c>
      <c r="CD15" s="64"/>
      <c r="CE15" s="98">
        <f t="shared" si="14"/>
        <v>2</v>
      </c>
    </row>
    <row r="16" s="19" customFormat="1" ht="37" customHeight="1" spans="1:83">
      <c r="A16" s="46">
        <f t="shared" si="15"/>
        <v>11</v>
      </c>
      <c r="B16" s="46"/>
      <c r="C16" s="46"/>
      <c r="D16" s="46" t="s">
        <v>52</v>
      </c>
      <c r="E16" s="63">
        <v>94.623</v>
      </c>
      <c r="F16" s="328"/>
      <c r="G16" s="328"/>
      <c r="H16" s="330"/>
      <c r="I16" s="330"/>
      <c r="J16" s="330"/>
      <c r="K16" s="70"/>
      <c r="L16" s="46"/>
      <c r="M16" s="46"/>
      <c r="N16" s="46"/>
      <c r="O16" s="46"/>
      <c r="P16" s="46"/>
      <c r="Q16" s="70"/>
      <c r="R16" s="341"/>
      <c r="S16" s="341"/>
      <c r="T16" s="341"/>
      <c r="U16" s="341"/>
      <c r="V16" s="341"/>
      <c r="W16" s="342"/>
      <c r="X16" s="64"/>
      <c r="Y16" s="64"/>
      <c r="Z16" s="64"/>
      <c r="AA16" s="64"/>
      <c r="AB16" s="70"/>
      <c r="AC16" s="64"/>
      <c r="AD16" s="64"/>
      <c r="AE16" s="64"/>
      <c r="AF16" s="64"/>
      <c r="AG16" s="70"/>
      <c r="AH16" s="64"/>
      <c r="AI16" s="64"/>
      <c r="AJ16" s="64"/>
      <c r="AK16" s="64"/>
      <c r="AL16" s="70"/>
      <c r="AM16" s="64">
        <v>1</v>
      </c>
      <c r="AN16" s="64">
        <v>4</v>
      </c>
      <c r="AO16" s="64">
        <v>1</v>
      </c>
      <c r="AP16" s="64"/>
      <c r="AQ16" s="98">
        <f t="shared" si="16"/>
        <v>6</v>
      </c>
      <c r="AR16" s="96">
        <v>1</v>
      </c>
      <c r="AS16" s="96">
        <v>2</v>
      </c>
      <c r="AT16" s="96"/>
      <c r="AU16" s="96"/>
      <c r="AV16" s="97">
        <f t="shared" si="7"/>
        <v>3</v>
      </c>
      <c r="AW16" s="96"/>
      <c r="AX16" s="96">
        <v>2</v>
      </c>
      <c r="AY16" s="96">
        <v>1</v>
      </c>
      <c r="AZ16" s="96"/>
      <c r="BA16" s="97">
        <f t="shared" si="8"/>
        <v>3</v>
      </c>
      <c r="BB16" s="362">
        <f t="shared" si="3"/>
        <v>6</v>
      </c>
      <c r="BC16" s="363">
        <f t="shared" si="4"/>
        <v>3</v>
      </c>
      <c r="BD16" s="364">
        <f t="shared" si="5"/>
        <v>3</v>
      </c>
      <c r="BE16" s="96">
        <v>2</v>
      </c>
      <c r="BF16" s="96">
        <v>1</v>
      </c>
      <c r="BG16" s="96">
        <v>1</v>
      </c>
      <c r="BH16" s="96">
        <v>0</v>
      </c>
      <c r="BI16" s="97">
        <f t="shared" si="9"/>
        <v>4</v>
      </c>
      <c r="BJ16" s="96">
        <v>4</v>
      </c>
      <c r="BK16" s="96">
        <v>1</v>
      </c>
      <c r="BL16" s="96">
        <v>1</v>
      </c>
      <c r="BM16" s="64">
        <v>0</v>
      </c>
      <c r="BN16" s="98">
        <f t="shared" si="10"/>
        <v>6</v>
      </c>
      <c r="BO16" s="64"/>
      <c r="BP16" s="64"/>
      <c r="BQ16" s="64"/>
      <c r="BR16" s="64"/>
      <c r="BS16" s="98">
        <f t="shared" si="11"/>
        <v>0</v>
      </c>
      <c r="BT16" s="96">
        <v>1</v>
      </c>
      <c r="BU16" s="96">
        <v>1</v>
      </c>
      <c r="BV16" s="96"/>
      <c r="BW16" s="97">
        <f t="shared" si="12"/>
        <v>2</v>
      </c>
      <c r="BX16" s="96">
        <v>0</v>
      </c>
      <c r="BY16" s="96">
        <v>0</v>
      </c>
      <c r="BZ16" s="96"/>
      <c r="CA16" s="98">
        <f t="shared" si="13"/>
        <v>0</v>
      </c>
      <c r="CB16" s="64">
        <v>1</v>
      </c>
      <c r="CC16" s="64">
        <v>1</v>
      </c>
      <c r="CD16" s="64"/>
      <c r="CE16" s="98">
        <f t="shared" si="14"/>
        <v>2</v>
      </c>
    </row>
    <row r="17" s="19" customFormat="1" ht="37" customHeight="1" spans="1:83">
      <c r="A17" s="46">
        <f t="shared" si="15"/>
        <v>12</v>
      </c>
      <c r="B17" s="46"/>
      <c r="C17" s="46" t="s">
        <v>53</v>
      </c>
      <c r="D17" s="46" t="s">
        <v>54</v>
      </c>
      <c r="E17" s="63">
        <v>57.597</v>
      </c>
      <c r="F17" s="328"/>
      <c r="G17" s="328"/>
      <c r="H17" s="330"/>
      <c r="I17" s="330"/>
      <c r="J17" s="330"/>
      <c r="K17" s="70"/>
      <c r="L17" s="46"/>
      <c r="M17" s="46"/>
      <c r="N17" s="46"/>
      <c r="O17" s="46"/>
      <c r="P17" s="46"/>
      <c r="Q17" s="70"/>
      <c r="R17" s="341"/>
      <c r="S17" s="341"/>
      <c r="T17" s="341"/>
      <c r="U17" s="341"/>
      <c r="V17" s="341"/>
      <c r="W17" s="342"/>
      <c r="X17" s="64">
        <v>1</v>
      </c>
      <c r="Y17" s="64">
        <v>1</v>
      </c>
      <c r="Z17" s="64">
        <v>0</v>
      </c>
      <c r="AA17" s="64">
        <v>1</v>
      </c>
      <c r="AB17" s="70">
        <f>SUM(K17:AA17)</f>
        <v>3</v>
      </c>
      <c r="AC17" s="64">
        <v>1</v>
      </c>
      <c r="AD17" s="64">
        <v>1</v>
      </c>
      <c r="AE17" s="64"/>
      <c r="AF17" s="64"/>
      <c r="AG17" s="70">
        <f>SUM(AC17:AF18)</f>
        <v>2</v>
      </c>
      <c r="AH17" s="64"/>
      <c r="AI17" s="64"/>
      <c r="AJ17" s="64"/>
      <c r="AK17" s="64">
        <v>1</v>
      </c>
      <c r="AL17" s="70">
        <f>SUM(AH17:AK18)</f>
        <v>1</v>
      </c>
      <c r="AM17" s="64">
        <v>1</v>
      </c>
      <c r="AN17" s="64">
        <v>6</v>
      </c>
      <c r="AO17" s="64">
        <v>1</v>
      </c>
      <c r="AP17" s="64"/>
      <c r="AQ17" s="98">
        <f t="shared" si="16"/>
        <v>8</v>
      </c>
      <c r="AR17" s="96">
        <v>1</v>
      </c>
      <c r="AS17" s="96">
        <v>4</v>
      </c>
      <c r="AT17" s="96">
        <v>1</v>
      </c>
      <c r="AU17" s="96"/>
      <c r="AV17" s="97">
        <f t="shared" si="7"/>
        <v>6</v>
      </c>
      <c r="AW17" s="96"/>
      <c r="AX17" s="96">
        <v>2</v>
      </c>
      <c r="AY17" s="96"/>
      <c r="AZ17" s="96"/>
      <c r="BA17" s="97">
        <f t="shared" si="8"/>
        <v>2</v>
      </c>
      <c r="BB17" s="362">
        <f t="shared" si="3"/>
        <v>11</v>
      </c>
      <c r="BC17" s="363">
        <f t="shared" si="4"/>
        <v>8</v>
      </c>
      <c r="BD17" s="364">
        <f t="shared" si="5"/>
        <v>3</v>
      </c>
      <c r="BE17" s="96">
        <v>0</v>
      </c>
      <c r="BF17" s="96">
        <v>1</v>
      </c>
      <c r="BG17" s="96">
        <v>1</v>
      </c>
      <c r="BH17" s="96">
        <v>0</v>
      </c>
      <c r="BI17" s="97">
        <f t="shared" si="9"/>
        <v>2</v>
      </c>
      <c r="BJ17" s="96">
        <v>0</v>
      </c>
      <c r="BK17" s="96">
        <v>1</v>
      </c>
      <c r="BL17" s="96">
        <v>0</v>
      </c>
      <c r="BM17" s="96">
        <v>0</v>
      </c>
      <c r="BN17" s="98">
        <f t="shared" si="10"/>
        <v>1</v>
      </c>
      <c r="BO17" s="64"/>
      <c r="BP17" s="64"/>
      <c r="BQ17" s="64">
        <v>1</v>
      </c>
      <c r="BR17" s="64"/>
      <c r="BS17" s="98">
        <f t="shared" si="11"/>
        <v>1</v>
      </c>
      <c r="BT17" s="96">
        <v>1</v>
      </c>
      <c r="BU17" s="96">
        <v>1</v>
      </c>
      <c r="BV17" s="96"/>
      <c r="BW17" s="97">
        <f t="shared" si="12"/>
        <v>2</v>
      </c>
      <c r="BX17" s="96">
        <v>0</v>
      </c>
      <c r="BY17" s="96">
        <v>0</v>
      </c>
      <c r="BZ17" s="96"/>
      <c r="CA17" s="98">
        <f t="shared" si="13"/>
        <v>0</v>
      </c>
      <c r="CB17" s="64">
        <v>1</v>
      </c>
      <c r="CC17" s="64">
        <v>1</v>
      </c>
      <c r="CD17" s="64"/>
      <c r="CE17" s="98">
        <f t="shared" si="14"/>
        <v>2</v>
      </c>
    </row>
    <row r="18" s="19" customFormat="1" ht="37" customHeight="1" spans="1:83">
      <c r="A18" s="46">
        <f t="shared" si="15"/>
        <v>13</v>
      </c>
      <c r="B18" s="46"/>
      <c r="C18" s="46"/>
      <c r="D18" s="46" t="s">
        <v>55</v>
      </c>
      <c r="E18" s="63">
        <v>61.881</v>
      </c>
      <c r="F18" s="331"/>
      <c r="G18" s="331"/>
      <c r="H18" s="330"/>
      <c r="I18" s="330"/>
      <c r="J18" s="330"/>
      <c r="K18" s="70"/>
      <c r="L18" s="46"/>
      <c r="M18" s="46"/>
      <c r="N18" s="46"/>
      <c r="O18" s="46"/>
      <c r="P18" s="46"/>
      <c r="Q18" s="70"/>
      <c r="R18" s="341"/>
      <c r="S18" s="341"/>
      <c r="T18" s="341"/>
      <c r="U18" s="341"/>
      <c r="V18" s="341"/>
      <c r="W18" s="342"/>
      <c r="X18" s="64"/>
      <c r="Y18" s="64"/>
      <c r="Z18" s="64"/>
      <c r="AA18" s="64"/>
      <c r="AB18" s="70"/>
      <c r="AC18" s="64"/>
      <c r="AD18" s="64"/>
      <c r="AE18" s="64"/>
      <c r="AF18" s="64"/>
      <c r="AG18" s="70"/>
      <c r="AH18" s="64"/>
      <c r="AI18" s="64"/>
      <c r="AJ18" s="64"/>
      <c r="AK18" s="64"/>
      <c r="AL18" s="70"/>
      <c r="AM18" s="64">
        <v>1</v>
      </c>
      <c r="AN18" s="64">
        <v>4</v>
      </c>
      <c r="AO18" s="64">
        <v>1</v>
      </c>
      <c r="AP18" s="64"/>
      <c r="AQ18" s="98">
        <f t="shared" si="16"/>
        <v>6</v>
      </c>
      <c r="AR18" s="96">
        <v>1</v>
      </c>
      <c r="AS18" s="96">
        <v>3</v>
      </c>
      <c r="AT18" s="96"/>
      <c r="AU18" s="96"/>
      <c r="AV18" s="97">
        <f t="shared" si="7"/>
        <v>4</v>
      </c>
      <c r="AW18" s="96"/>
      <c r="AX18" s="96">
        <v>1</v>
      </c>
      <c r="AY18" s="96">
        <v>1</v>
      </c>
      <c r="AZ18" s="96"/>
      <c r="BA18" s="97">
        <f t="shared" si="8"/>
        <v>2</v>
      </c>
      <c r="BB18" s="362">
        <f t="shared" si="3"/>
        <v>6</v>
      </c>
      <c r="BC18" s="363">
        <f t="shared" si="4"/>
        <v>4</v>
      </c>
      <c r="BD18" s="364">
        <f t="shared" si="5"/>
        <v>2</v>
      </c>
      <c r="BE18" s="96">
        <v>0</v>
      </c>
      <c r="BF18" s="96">
        <v>1</v>
      </c>
      <c r="BG18" s="96">
        <v>0</v>
      </c>
      <c r="BH18" s="96">
        <v>0</v>
      </c>
      <c r="BI18" s="97">
        <f t="shared" si="9"/>
        <v>1</v>
      </c>
      <c r="BJ18" s="96">
        <v>0</v>
      </c>
      <c r="BK18" s="96">
        <v>0</v>
      </c>
      <c r="BL18" s="96">
        <v>0</v>
      </c>
      <c r="BM18" s="96">
        <v>0</v>
      </c>
      <c r="BN18" s="98">
        <f t="shared" si="10"/>
        <v>0</v>
      </c>
      <c r="BO18" s="64"/>
      <c r="BP18" s="64">
        <v>1</v>
      </c>
      <c r="BQ18" s="64"/>
      <c r="BR18" s="64"/>
      <c r="BS18" s="98">
        <f t="shared" si="11"/>
        <v>1</v>
      </c>
      <c r="BT18" s="96">
        <v>1</v>
      </c>
      <c r="BU18" s="96">
        <v>1</v>
      </c>
      <c r="BV18" s="96"/>
      <c r="BW18" s="97">
        <f t="shared" si="12"/>
        <v>2</v>
      </c>
      <c r="BX18" s="96">
        <v>0</v>
      </c>
      <c r="BY18" s="96">
        <v>0</v>
      </c>
      <c r="BZ18" s="96"/>
      <c r="CA18" s="98">
        <f t="shared" si="13"/>
        <v>0</v>
      </c>
      <c r="CB18" s="64">
        <v>1</v>
      </c>
      <c r="CC18" s="64">
        <v>1</v>
      </c>
      <c r="CD18" s="64"/>
      <c r="CE18" s="98">
        <f t="shared" si="14"/>
        <v>2</v>
      </c>
    </row>
    <row r="19" s="22" customFormat="1" ht="37" customHeight="1" spans="1:83">
      <c r="A19" s="46">
        <f t="shared" si="15"/>
        <v>14</v>
      </c>
      <c r="B19" s="332"/>
      <c r="C19" s="332"/>
      <c r="D19" s="53" t="s">
        <v>56</v>
      </c>
      <c r="E19" s="56">
        <f>SUM(E6:E18)</f>
        <v>813.891</v>
      </c>
      <c r="F19" s="53">
        <f t="shared" ref="F19:BQ19" si="17">SUM(F6:F18)</f>
        <v>1</v>
      </c>
      <c r="G19" s="53">
        <f t="shared" si="17"/>
        <v>4</v>
      </c>
      <c r="H19" s="53">
        <f t="shared" si="17"/>
        <v>4</v>
      </c>
      <c r="I19" s="53">
        <f t="shared" si="17"/>
        <v>4</v>
      </c>
      <c r="J19" s="53">
        <f t="shared" si="17"/>
        <v>12</v>
      </c>
      <c r="K19" s="53">
        <f t="shared" si="17"/>
        <v>25</v>
      </c>
      <c r="L19" s="53">
        <f t="shared" si="17"/>
        <v>1</v>
      </c>
      <c r="M19" s="53">
        <f t="shared" si="17"/>
        <v>2</v>
      </c>
      <c r="N19" s="53">
        <f t="shared" si="17"/>
        <v>3</v>
      </c>
      <c r="O19" s="53">
        <f t="shared" si="17"/>
        <v>2</v>
      </c>
      <c r="P19" s="53">
        <f t="shared" si="17"/>
        <v>7</v>
      </c>
      <c r="Q19" s="53">
        <f t="shared" si="17"/>
        <v>15</v>
      </c>
      <c r="R19" s="53">
        <f t="shared" si="17"/>
        <v>0</v>
      </c>
      <c r="S19" s="53">
        <f t="shared" si="17"/>
        <v>2</v>
      </c>
      <c r="T19" s="53">
        <f t="shared" si="17"/>
        <v>1</v>
      </c>
      <c r="U19" s="53">
        <f t="shared" si="17"/>
        <v>2</v>
      </c>
      <c r="V19" s="53">
        <f t="shared" si="17"/>
        <v>5</v>
      </c>
      <c r="W19" s="53">
        <f t="shared" si="17"/>
        <v>10</v>
      </c>
      <c r="X19" s="53">
        <f t="shared" si="17"/>
        <v>1</v>
      </c>
      <c r="Y19" s="53">
        <f t="shared" si="17"/>
        <v>3</v>
      </c>
      <c r="Z19" s="53">
        <f t="shared" si="17"/>
        <v>2</v>
      </c>
      <c r="AA19" s="53">
        <f t="shared" si="17"/>
        <v>3</v>
      </c>
      <c r="AB19" s="53">
        <f t="shared" si="17"/>
        <v>9</v>
      </c>
      <c r="AC19" s="53">
        <f t="shared" si="17"/>
        <v>1</v>
      </c>
      <c r="AD19" s="53">
        <f t="shared" si="17"/>
        <v>3</v>
      </c>
      <c r="AE19" s="53">
        <f t="shared" si="17"/>
        <v>0</v>
      </c>
      <c r="AF19" s="53">
        <f t="shared" si="17"/>
        <v>0</v>
      </c>
      <c r="AG19" s="53">
        <f t="shared" si="17"/>
        <v>4</v>
      </c>
      <c r="AH19" s="53">
        <f t="shared" si="17"/>
        <v>0</v>
      </c>
      <c r="AI19" s="53">
        <f t="shared" si="17"/>
        <v>0</v>
      </c>
      <c r="AJ19" s="53">
        <f t="shared" si="17"/>
        <v>2</v>
      </c>
      <c r="AK19" s="53">
        <f t="shared" si="17"/>
        <v>3</v>
      </c>
      <c r="AL19" s="53">
        <f t="shared" si="17"/>
        <v>5</v>
      </c>
      <c r="AM19" s="53">
        <f t="shared" si="17"/>
        <v>8</v>
      </c>
      <c r="AN19" s="53">
        <f t="shared" si="17"/>
        <v>40</v>
      </c>
      <c r="AO19" s="53">
        <f t="shared" si="17"/>
        <v>8</v>
      </c>
      <c r="AP19" s="53">
        <f t="shared" si="17"/>
        <v>43</v>
      </c>
      <c r="AQ19" s="53">
        <f t="shared" si="17"/>
        <v>99</v>
      </c>
      <c r="AR19" s="53">
        <f t="shared" si="17"/>
        <v>8</v>
      </c>
      <c r="AS19" s="53">
        <f t="shared" si="17"/>
        <v>27</v>
      </c>
      <c r="AT19" s="53">
        <f t="shared" si="17"/>
        <v>3</v>
      </c>
      <c r="AU19" s="53">
        <f t="shared" si="17"/>
        <v>1</v>
      </c>
      <c r="AV19" s="53">
        <f t="shared" si="17"/>
        <v>39</v>
      </c>
      <c r="AW19" s="53">
        <f t="shared" si="17"/>
        <v>0</v>
      </c>
      <c r="AX19" s="53">
        <f t="shared" si="17"/>
        <v>13</v>
      </c>
      <c r="AY19" s="53">
        <f t="shared" si="17"/>
        <v>5</v>
      </c>
      <c r="AZ19" s="53">
        <f t="shared" si="17"/>
        <v>42</v>
      </c>
      <c r="BA19" s="53">
        <f t="shared" si="17"/>
        <v>60</v>
      </c>
      <c r="BB19" s="53">
        <f t="shared" si="17"/>
        <v>133</v>
      </c>
      <c r="BC19" s="53">
        <f t="shared" si="17"/>
        <v>58</v>
      </c>
      <c r="BD19" s="53">
        <f t="shared" si="17"/>
        <v>75</v>
      </c>
      <c r="BE19" s="53">
        <f t="shared" si="17"/>
        <v>16</v>
      </c>
      <c r="BF19" s="53">
        <f t="shared" si="17"/>
        <v>12</v>
      </c>
      <c r="BG19" s="53">
        <f t="shared" si="17"/>
        <v>8</v>
      </c>
      <c r="BH19" s="53">
        <f t="shared" si="17"/>
        <v>2</v>
      </c>
      <c r="BI19" s="53">
        <f t="shared" si="17"/>
        <v>38</v>
      </c>
      <c r="BJ19" s="53">
        <f t="shared" si="17"/>
        <v>24</v>
      </c>
      <c r="BK19" s="53">
        <f t="shared" si="17"/>
        <v>9</v>
      </c>
      <c r="BL19" s="53">
        <f t="shared" si="17"/>
        <v>5</v>
      </c>
      <c r="BM19" s="53">
        <f t="shared" si="17"/>
        <v>2</v>
      </c>
      <c r="BN19" s="53">
        <f t="shared" si="17"/>
        <v>40</v>
      </c>
      <c r="BO19" s="53">
        <f t="shared" si="17"/>
        <v>0</v>
      </c>
      <c r="BP19" s="53">
        <f t="shared" si="17"/>
        <v>3</v>
      </c>
      <c r="BQ19" s="53">
        <f t="shared" si="17"/>
        <v>3</v>
      </c>
      <c r="BR19" s="53">
        <f t="shared" ref="BR19:BY19" si="18">SUM(BR6:BR18)</f>
        <v>0</v>
      </c>
      <c r="BS19" s="53">
        <f t="shared" si="18"/>
        <v>6</v>
      </c>
      <c r="BT19" s="53">
        <f t="shared" si="18"/>
        <v>8</v>
      </c>
      <c r="BU19" s="53">
        <f t="shared" si="18"/>
        <v>8</v>
      </c>
      <c r="BV19" s="53">
        <f t="shared" si="18"/>
        <v>13</v>
      </c>
      <c r="BW19" s="53">
        <f t="shared" si="18"/>
        <v>29</v>
      </c>
      <c r="BX19" s="53">
        <f t="shared" si="18"/>
        <v>0</v>
      </c>
      <c r="BY19" s="53">
        <f t="shared" si="18"/>
        <v>0</v>
      </c>
      <c r="BZ19" s="53"/>
      <c r="CA19" s="53">
        <f t="shared" ref="CA19:CE19" si="19">SUM(CA6:CA18)</f>
        <v>0</v>
      </c>
      <c r="CB19" s="53">
        <f t="shared" si="19"/>
        <v>8</v>
      </c>
      <c r="CC19" s="53">
        <f t="shared" si="19"/>
        <v>8</v>
      </c>
      <c r="CD19" s="53">
        <f t="shared" si="19"/>
        <v>13</v>
      </c>
      <c r="CE19" s="53">
        <f t="shared" si="19"/>
        <v>29</v>
      </c>
    </row>
    <row r="20" s="320" customFormat="1" ht="37" hidden="1" customHeight="1" spans="1:71">
      <c r="A20" s="46">
        <f t="shared" si="15"/>
        <v>15</v>
      </c>
      <c r="B20" s="46" t="s">
        <v>57</v>
      </c>
      <c r="C20" s="46" t="s">
        <v>38</v>
      </c>
      <c r="D20" s="46" t="s">
        <v>39</v>
      </c>
      <c r="E20" s="63" t="s">
        <v>40</v>
      </c>
      <c r="F20" s="46">
        <v>1</v>
      </c>
      <c r="G20" s="46">
        <v>4</v>
      </c>
      <c r="H20" s="333" t="s">
        <v>40</v>
      </c>
      <c r="I20" s="333"/>
      <c r="J20" s="333"/>
      <c r="K20" s="46">
        <f t="shared" ref="K20:K35" si="20">SUM(F20:J20)</f>
        <v>5</v>
      </c>
      <c r="L20" s="46">
        <v>1</v>
      </c>
      <c r="M20" s="46">
        <v>3</v>
      </c>
      <c r="N20" s="46"/>
      <c r="O20" s="46"/>
      <c r="P20" s="46"/>
      <c r="Q20" s="46">
        <f t="shared" ref="Q20:Q24" si="21">SUM(L20:P20)</f>
        <v>4</v>
      </c>
      <c r="R20" s="236"/>
      <c r="S20" s="236">
        <v>1</v>
      </c>
      <c r="T20" s="221"/>
      <c r="U20" s="221"/>
      <c r="V20" s="221"/>
      <c r="W20" s="343">
        <f t="shared" ref="W20:W24" si="22">SUM(R20:V20)</f>
        <v>1</v>
      </c>
      <c r="X20" s="64" t="s">
        <v>40</v>
      </c>
      <c r="Y20" s="64"/>
      <c r="Z20" s="64"/>
      <c r="AA20" s="64"/>
      <c r="AB20" s="64"/>
      <c r="AC20" s="64"/>
      <c r="AD20" s="64"/>
      <c r="AE20" s="64"/>
      <c r="AF20" s="64"/>
      <c r="AG20" s="64"/>
      <c r="AH20" s="64"/>
      <c r="AI20" s="64"/>
      <c r="AJ20" s="64"/>
      <c r="AK20" s="64"/>
      <c r="AL20" s="64"/>
      <c r="AM20" s="64" t="s">
        <v>40</v>
      </c>
      <c r="AN20" s="64"/>
      <c r="AO20" s="64"/>
      <c r="AP20" s="64"/>
      <c r="AQ20" s="64"/>
      <c r="AR20" s="96" t="s">
        <v>40</v>
      </c>
      <c r="AS20" s="96"/>
      <c r="AT20" s="96"/>
      <c r="AU20" s="96"/>
      <c r="AV20" s="96"/>
      <c r="AW20" s="96"/>
      <c r="AX20" s="96"/>
      <c r="AY20" s="96"/>
      <c r="AZ20" s="96"/>
      <c r="BA20" s="96"/>
      <c r="BB20" s="362">
        <f t="shared" ref="BB20:BB35" si="23">K20+AB20+AQ20</f>
        <v>5</v>
      </c>
      <c r="BC20" s="363">
        <f t="shared" ref="BC20:BC35" si="24">Q20+AG20+AV20</f>
        <v>4</v>
      </c>
      <c r="BD20" s="364">
        <f t="shared" ref="BD20:BD35" si="25">W20+AL20+BA20</f>
        <v>1</v>
      </c>
      <c r="BE20" s="96">
        <v>3</v>
      </c>
      <c r="BF20" s="96">
        <v>2</v>
      </c>
      <c r="BG20" s="96">
        <v>2</v>
      </c>
      <c r="BH20" s="96">
        <v>2</v>
      </c>
      <c r="BI20" s="97">
        <f>SUM(BE20:BH24)</f>
        <v>9</v>
      </c>
      <c r="BJ20" s="96">
        <v>1</v>
      </c>
      <c r="BK20" s="96">
        <v>2</v>
      </c>
      <c r="BL20" s="96">
        <v>1</v>
      </c>
      <c r="BM20" s="96"/>
      <c r="BN20" s="97">
        <f>SUM(BJ20:BM24)</f>
        <v>4</v>
      </c>
      <c r="BO20" s="96">
        <v>2</v>
      </c>
      <c r="BP20" s="96"/>
      <c r="BQ20" s="96">
        <v>1</v>
      </c>
      <c r="BR20" s="96">
        <v>2</v>
      </c>
      <c r="BS20" s="136">
        <f>SUM(BO20:BR24)</f>
        <v>5</v>
      </c>
    </row>
    <row r="21" s="19" customFormat="1" ht="37" hidden="1" customHeight="1" spans="1:71">
      <c r="A21" s="46">
        <f t="shared" si="15"/>
        <v>16</v>
      </c>
      <c r="B21" s="46"/>
      <c r="C21" s="46"/>
      <c r="D21" s="46" t="s">
        <v>41</v>
      </c>
      <c r="E21" s="63"/>
      <c r="F21" s="46"/>
      <c r="G21" s="46"/>
      <c r="H21" s="64">
        <v>1</v>
      </c>
      <c r="I21" s="64">
        <v>1</v>
      </c>
      <c r="J21" s="64">
        <v>2</v>
      </c>
      <c r="K21" s="46">
        <f t="shared" si="20"/>
        <v>4</v>
      </c>
      <c r="L21" s="46"/>
      <c r="M21" s="46"/>
      <c r="N21" s="46">
        <v>1</v>
      </c>
      <c r="O21" s="46"/>
      <c r="P21" s="46"/>
      <c r="Q21" s="46">
        <f t="shared" si="21"/>
        <v>1</v>
      </c>
      <c r="R21" s="236"/>
      <c r="S21" s="236"/>
      <c r="T21" s="64"/>
      <c r="U21" s="64">
        <v>1</v>
      </c>
      <c r="V21" s="64">
        <v>2</v>
      </c>
      <c r="W21" s="343">
        <f t="shared" si="22"/>
        <v>3</v>
      </c>
      <c r="X21" s="64"/>
      <c r="Y21" s="64"/>
      <c r="Z21" s="64"/>
      <c r="AA21" s="64"/>
      <c r="AB21" s="64"/>
      <c r="AC21" s="64"/>
      <c r="AD21" s="64"/>
      <c r="AE21" s="64"/>
      <c r="AF21" s="64"/>
      <c r="AG21" s="64"/>
      <c r="AH21" s="64"/>
      <c r="AI21" s="64"/>
      <c r="AJ21" s="64"/>
      <c r="AK21" s="64"/>
      <c r="AL21" s="64"/>
      <c r="AM21" s="64"/>
      <c r="AN21" s="64"/>
      <c r="AO21" s="64"/>
      <c r="AP21" s="64"/>
      <c r="AQ21" s="64"/>
      <c r="AR21" s="96"/>
      <c r="AS21" s="96"/>
      <c r="AT21" s="96"/>
      <c r="AU21" s="96"/>
      <c r="AV21" s="96"/>
      <c r="AW21" s="96"/>
      <c r="AX21" s="96"/>
      <c r="AY21" s="96"/>
      <c r="AZ21" s="96"/>
      <c r="BA21" s="96"/>
      <c r="BB21" s="362">
        <f t="shared" si="23"/>
        <v>4</v>
      </c>
      <c r="BC21" s="363">
        <f t="shared" si="24"/>
        <v>1</v>
      </c>
      <c r="BD21" s="364">
        <f t="shared" si="25"/>
        <v>3</v>
      </c>
      <c r="BE21" s="96"/>
      <c r="BF21" s="96"/>
      <c r="BG21" s="96"/>
      <c r="BH21" s="96"/>
      <c r="BI21" s="97"/>
      <c r="BJ21" s="96"/>
      <c r="BK21" s="96"/>
      <c r="BL21" s="96"/>
      <c r="BM21" s="96"/>
      <c r="BN21" s="97"/>
      <c r="BO21" s="96"/>
      <c r="BP21" s="96"/>
      <c r="BQ21" s="96"/>
      <c r="BR21" s="96"/>
      <c r="BS21" s="136"/>
    </row>
    <row r="22" s="19" customFormat="1" ht="37" hidden="1" customHeight="1" spans="1:71">
      <c r="A22" s="46">
        <f t="shared" ref="A22:A31" si="26">ROW()-5</f>
        <v>17</v>
      </c>
      <c r="B22" s="46"/>
      <c r="C22" s="46"/>
      <c r="D22" s="46" t="s">
        <v>42</v>
      </c>
      <c r="E22" s="63"/>
      <c r="F22" s="46"/>
      <c r="G22" s="46"/>
      <c r="H22" s="64">
        <v>1</v>
      </c>
      <c r="I22" s="64">
        <v>1</v>
      </c>
      <c r="J22" s="64">
        <v>4</v>
      </c>
      <c r="K22" s="46">
        <f t="shared" si="20"/>
        <v>6</v>
      </c>
      <c r="L22" s="46"/>
      <c r="M22" s="46"/>
      <c r="N22" s="46">
        <v>1</v>
      </c>
      <c r="O22" s="46"/>
      <c r="P22" s="46"/>
      <c r="Q22" s="46">
        <f t="shared" si="21"/>
        <v>1</v>
      </c>
      <c r="R22" s="236"/>
      <c r="S22" s="236"/>
      <c r="T22" s="64"/>
      <c r="U22" s="64">
        <v>1</v>
      </c>
      <c r="V22" s="64">
        <v>4</v>
      </c>
      <c r="W22" s="343">
        <f t="shared" si="22"/>
        <v>5</v>
      </c>
      <c r="X22" s="64"/>
      <c r="Y22" s="64"/>
      <c r="Z22" s="64"/>
      <c r="AA22" s="64"/>
      <c r="AB22" s="64"/>
      <c r="AC22" s="64"/>
      <c r="AD22" s="64"/>
      <c r="AE22" s="64"/>
      <c r="AF22" s="64"/>
      <c r="AG22" s="64"/>
      <c r="AH22" s="64"/>
      <c r="AI22" s="64"/>
      <c r="AJ22" s="64"/>
      <c r="AK22" s="64"/>
      <c r="AL22" s="64"/>
      <c r="AM22" s="64"/>
      <c r="AN22" s="64"/>
      <c r="AO22" s="64"/>
      <c r="AP22" s="64"/>
      <c r="AQ22" s="64"/>
      <c r="AR22" s="96"/>
      <c r="AS22" s="96"/>
      <c r="AT22" s="96"/>
      <c r="AU22" s="96"/>
      <c r="AV22" s="96"/>
      <c r="AW22" s="96"/>
      <c r="AX22" s="96"/>
      <c r="AY22" s="96"/>
      <c r="AZ22" s="96"/>
      <c r="BA22" s="96"/>
      <c r="BB22" s="362">
        <f t="shared" si="23"/>
        <v>6</v>
      </c>
      <c r="BC22" s="363">
        <f t="shared" si="24"/>
        <v>1</v>
      </c>
      <c r="BD22" s="364">
        <f t="shared" si="25"/>
        <v>5</v>
      </c>
      <c r="BE22" s="96"/>
      <c r="BF22" s="96"/>
      <c r="BG22" s="96"/>
      <c r="BH22" s="96"/>
      <c r="BI22" s="97"/>
      <c r="BJ22" s="96"/>
      <c r="BK22" s="96"/>
      <c r="BL22" s="96"/>
      <c r="BM22" s="96"/>
      <c r="BN22" s="97"/>
      <c r="BO22" s="96"/>
      <c r="BP22" s="96"/>
      <c r="BQ22" s="96"/>
      <c r="BR22" s="96"/>
      <c r="BS22" s="136"/>
    </row>
    <row r="23" s="19" customFormat="1" ht="37" hidden="1" customHeight="1" spans="1:71">
      <c r="A23" s="46">
        <f t="shared" si="26"/>
        <v>18</v>
      </c>
      <c r="B23" s="46"/>
      <c r="C23" s="46"/>
      <c r="D23" s="46" t="s">
        <v>43</v>
      </c>
      <c r="E23" s="63"/>
      <c r="F23" s="46"/>
      <c r="G23" s="46"/>
      <c r="H23" s="64">
        <v>1</v>
      </c>
      <c r="I23" s="64">
        <v>1</v>
      </c>
      <c r="J23" s="64">
        <v>4</v>
      </c>
      <c r="K23" s="46">
        <f t="shared" si="20"/>
        <v>6</v>
      </c>
      <c r="L23" s="46"/>
      <c r="M23" s="46"/>
      <c r="N23" s="46">
        <v>1</v>
      </c>
      <c r="O23" s="46"/>
      <c r="P23" s="46"/>
      <c r="Q23" s="46">
        <f t="shared" si="21"/>
        <v>1</v>
      </c>
      <c r="R23" s="236"/>
      <c r="S23" s="236"/>
      <c r="T23" s="64"/>
      <c r="U23" s="64">
        <v>1</v>
      </c>
      <c r="V23" s="64">
        <v>4</v>
      </c>
      <c r="W23" s="343">
        <f t="shared" si="22"/>
        <v>5</v>
      </c>
      <c r="X23" s="64"/>
      <c r="Y23" s="64"/>
      <c r="Z23" s="64"/>
      <c r="AA23" s="64"/>
      <c r="AB23" s="64"/>
      <c r="AC23" s="64"/>
      <c r="AD23" s="64"/>
      <c r="AE23" s="64"/>
      <c r="AF23" s="64"/>
      <c r="AG23" s="64"/>
      <c r="AH23" s="64"/>
      <c r="AI23" s="64"/>
      <c r="AJ23" s="64"/>
      <c r="AK23" s="64"/>
      <c r="AL23" s="64"/>
      <c r="AM23" s="64"/>
      <c r="AN23" s="64"/>
      <c r="AO23" s="64"/>
      <c r="AP23" s="64"/>
      <c r="AQ23" s="64"/>
      <c r="AR23" s="96"/>
      <c r="AS23" s="96"/>
      <c r="AT23" s="96"/>
      <c r="AU23" s="96"/>
      <c r="AV23" s="96"/>
      <c r="AW23" s="96"/>
      <c r="AX23" s="96"/>
      <c r="AY23" s="96"/>
      <c r="AZ23" s="96"/>
      <c r="BA23" s="96"/>
      <c r="BB23" s="362">
        <f t="shared" si="23"/>
        <v>6</v>
      </c>
      <c r="BC23" s="363">
        <f t="shared" si="24"/>
        <v>1</v>
      </c>
      <c r="BD23" s="364">
        <f t="shared" si="25"/>
        <v>5</v>
      </c>
      <c r="BE23" s="96"/>
      <c r="BF23" s="96"/>
      <c r="BG23" s="96"/>
      <c r="BH23" s="96"/>
      <c r="BI23" s="97"/>
      <c r="BJ23" s="96"/>
      <c r="BK23" s="96"/>
      <c r="BL23" s="96"/>
      <c r="BM23" s="96"/>
      <c r="BN23" s="97"/>
      <c r="BO23" s="96"/>
      <c r="BP23" s="96"/>
      <c r="BQ23" s="96"/>
      <c r="BR23" s="96"/>
      <c r="BS23" s="136"/>
    </row>
    <row r="24" s="19" customFormat="1" ht="37" hidden="1" customHeight="1" spans="1:71">
      <c r="A24" s="46">
        <f t="shared" si="26"/>
        <v>19</v>
      </c>
      <c r="B24" s="46"/>
      <c r="C24" s="46"/>
      <c r="D24" s="46" t="s">
        <v>44</v>
      </c>
      <c r="E24" s="63"/>
      <c r="F24" s="46"/>
      <c r="G24" s="46"/>
      <c r="H24" s="64">
        <v>1</v>
      </c>
      <c r="I24" s="64">
        <v>1</v>
      </c>
      <c r="J24" s="64">
        <v>2</v>
      </c>
      <c r="K24" s="46">
        <f t="shared" si="20"/>
        <v>4</v>
      </c>
      <c r="L24" s="46"/>
      <c r="M24" s="46"/>
      <c r="N24" s="46">
        <v>1</v>
      </c>
      <c r="O24" s="46"/>
      <c r="P24" s="46"/>
      <c r="Q24" s="46">
        <f t="shared" si="21"/>
        <v>1</v>
      </c>
      <c r="R24" s="236"/>
      <c r="S24" s="236"/>
      <c r="T24" s="64"/>
      <c r="U24" s="64">
        <v>1</v>
      </c>
      <c r="V24" s="64">
        <v>2</v>
      </c>
      <c r="W24" s="343">
        <f t="shared" si="22"/>
        <v>3</v>
      </c>
      <c r="X24" s="64"/>
      <c r="Y24" s="64"/>
      <c r="Z24" s="64"/>
      <c r="AA24" s="64"/>
      <c r="AB24" s="64"/>
      <c r="AC24" s="64"/>
      <c r="AD24" s="64"/>
      <c r="AE24" s="64"/>
      <c r="AF24" s="64"/>
      <c r="AG24" s="64"/>
      <c r="AH24" s="64"/>
      <c r="AI24" s="64"/>
      <c r="AJ24" s="64"/>
      <c r="AK24" s="64"/>
      <c r="AL24" s="64"/>
      <c r="AM24" s="64"/>
      <c r="AN24" s="64"/>
      <c r="AO24" s="64"/>
      <c r="AP24" s="64"/>
      <c r="AQ24" s="64"/>
      <c r="AR24" s="96"/>
      <c r="AS24" s="96"/>
      <c r="AT24" s="96"/>
      <c r="AU24" s="96"/>
      <c r="AV24" s="96"/>
      <c r="AW24" s="96"/>
      <c r="AX24" s="96"/>
      <c r="AY24" s="96"/>
      <c r="AZ24" s="96"/>
      <c r="BA24" s="96"/>
      <c r="BB24" s="362">
        <f t="shared" si="23"/>
        <v>4</v>
      </c>
      <c r="BC24" s="363">
        <f t="shared" si="24"/>
        <v>1</v>
      </c>
      <c r="BD24" s="364">
        <f t="shared" si="25"/>
        <v>3</v>
      </c>
      <c r="BE24" s="96"/>
      <c r="BF24" s="96"/>
      <c r="BG24" s="96"/>
      <c r="BH24" s="96"/>
      <c r="BI24" s="97"/>
      <c r="BJ24" s="96"/>
      <c r="BK24" s="96"/>
      <c r="BL24" s="96"/>
      <c r="BM24" s="96"/>
      <c r="BN24" s="97"/>
      <c r="BO24" s="96"/>
      <c r="BP24" s="96"/>
      <c r="BQ24" s="96"/>
      <c r="BR24" s="96"/>
      <c r="BS24" s="136"/>
    </row>
    <row r="25" s="19" customFormat="1" ht="37" customHeight="1" spans="1:71">
      <c r="A25" s="46">
        <f t="shared" si="26"/>
        <v>20</v>
      </c>
      <c r="B25" s="46"/>
      <c r="C25" s="46" t="s">
        <v>58</v>
      </c>
      <c r="D25" s="46" t="s">
        <v>59</v>
      </c>
      <c r="E25" s="63">
        <v>95.565</v>
      </c>
      <c r="F25" s="328"/>
      <c r="G25" s="328"/>
      <c r="H25" s="330"/>
      <c r="I25" s="330"/>
      <c r="J25" s="330"/>
      <c r="K25" s="70">
        <f t="shared" si="20"/>
        <v>0</v>
      </c>
      <c r="L25" s="46"/>
      <c r="M25" s="46"/>
      <c r="N25" s="46"/>
      <c r="O25" s="46"/>
      <c r="P25" s="46"/>
      <c r="Q25" s="70"/>
      <c r="R25" s="236"/>
      <c r="S25" s="236"/>
      <c r="T25" s="236"/>
      <c r="U25" s="236"/>
      <c r="V25" s="236"/>
      <c r="W25" s="344"/>
      <c r="X25" s="64">
        <v>0</v>
      </c>
      <c r="Y25" s="64">
        <v>1</v>
      </c>
      <c r="Z25" s="64">
        <v>1</v>
      </c>
      <c r="AA25" s="64">
        <v>1</v>
      </c>
      <c r="AB25" s="70">
        <f>SUM(X25:AA26)</f>
        <v>3</v>
      </c>
      <c r="AC25" s="64">
        <v>1</v>
      </c>
      <c r="AD25" s="64"/>
      <c r="AE25" s="64">
        <v>1</v>
      </c>
      <c r="AF25" s="64"/>
      <c r="AG25" s="70">
        <f>SUM(AC25:AF26)</f>
        <v>2</v>
      </c>
      <c r="AH25" s="64"/>
      <c r="AI25" s="64"/>
      <c r="AJ25" s="64"/>
      <c r="AK25" s="64">
        <v>1</v>
      </c>
      <c r="AL25" s="70">
        <f>SUM(AH25:AK26)</f>
        <v>1</v>
      </c>
      <c r="AM25" s="64">
        <v>1</v>
      </c>
      <c r="AN25" s="64">
        <v>3</v>
      </c>
      <c r="AO25" s="64">
        <v>2</v>
      </c>
      <c r="AP25" s="64">
        <v>1</v>
      </c>
      <c r="AQ25" s="98">
        <f t="shared" ref="AQ25:AQ35" si="27">SUM(AM25:AP25)</f>
        <v>7</v>
      </c>
      <c r="AR25" s="96">
        <v>1</v>
      </c>
      <c r="AS25" s="96">
        <v>1</v>
      </c>
      <c r="AT25" s="96">
        <v>1</v>
      </c>
      <c r="AU25" s="96">
        <v>1</v>
      </c>
      <c r="AV25" s="97">
        <f t="shared" ref="AV25:AV35" si="28">SUM(AR25:AU25)</f>
        <v>4</v>
      </c>
      <c r="AW25" s="96"/>
      <c r="AX25" s="96">
        <v>2</v>
      </c>
      <c r="AY25" s="96">
        <v>1</v>
      </c>
      <c r="AZ25" s="96"/>
      <c r="BA25" s="97">
        <f t="shared" ref="BA25:BA35" si="29">SUM(AW25:AZ25)</f>
        <v>3</v>
      </c>
      <c r="BB25" s="362">
        <f t="shared" si="23"/>
        <v>10</v>
      </c>
      <c r="BC25" s="363">
        <f t="shared" si="24"/>
        <v>6</v>
      </c>
      <c r="BD25" s="364">
        <f t="shared" si="25"/>
        <v>4</v>
      </c>
      <c r="BE25" s="96">
        <v>5</v>
      </c>
      <c r="BF25" s="96">
        <v>1</v>
      </c>
      <c r="BG25" s="96">
        <v>1</v>
      </c>
      <c r="BH25" s="96">
        <v>2</v>
      </c>
      <c r="BI25" s="97">
        <f t="shared" ref="BI25:BI35" si="30">SUM(BE25:BH25)</f>
        <v>9</v>
      </c>
      <c r="BJ25" s="96">
        <v>7</v>
      </c>
      <c r="BK25" s="96">
        <v>1</v>
      </c>
      <c r="BL25" s="96">
        <v>1</v>
      </c>
      <c r="BM25" s="64">
        <v>2</v>
      </c>
      <c r="BN25" s="98">
        <f t="shared" ref="BN25:BN35" si="31">SUM(BJ25:BM25)</f>
        <v>11</v>
      </c>
      <c r="BO25" s="64"/>
      <c r="BP25" s="64"/>
      <c r="BQ25" s="64"/>
      <c r="BR25" s="64"/>
      <c r="BS25" s="98">
        <v>0</v>
      </c>
    </row>
    <row r="26" s="19" customFormat="1" ht="37" customHeight="1" spans="1:71">
      <c r="A26" s="46">
        <f t="shared" si="26"/>
        <v>21</v>
      </c>
      <c r="B26" s="46"/>
      <c r="C26" s="46"/>
      <c r="D26" s="46" t="s">
        <v>60</v>
      </c>
      <c r="E26" s="63">
        <v>84.389</v>
      </c>
      <c r="F26" s="328"/>
      <c r="G26" s="328"/>
      <c r="H26" s="330"/>
      <c r="I26" s="330"/>
      <c r="J26" s="330"/>
      <c r="K26" s="70">
        <f t="shared" si="20"/>
        <v>0</v>
      </c>
      <c r="L26" s="46"/>
      <c r="M26" s="46"/>
      <c r="N26" s="46"/>
      <c r="O26" s="46"/>
      <c r="P26" s="46"/>
      <c r="Q26" s="70"/>
      <c r="R26" s="236"/>
      <c r="S26" s="236"/>
      <c r="T26" s="236"/>
      <c r="U26" s="236"/>
      <c r="V26" s="236"/>
      <c r="W26" s="344"/>
      <c r="X26" s="64"/>
      <c r="Y26" s="64"/>
      <c r="Z26" s="64"/>
      <c r="AA26" s="64"/>
      <c r="AB26" s="70"/>
      <c r="AC26" s="64"/>
      <c r="AD26" s="64"/>
      <c r="AE26" s="64"/>
      <c r="AF26" s="64"/>
      <c r="AG26" s="70"/>
      <c r="AH26" s="64"/>
      <c r="AI26" s="64"/>
      <c r="AJ26" s="64"/>
      <c r="AK26" s="64"/>
      <c r="AL26" s="70"/>
      <c r="AM26" s="64">
        <v>1</v>
      </c>
      <c r="AN26" s="64">
        <v>2</v>
      </c>
      <c r="AO26" s="64">
        <v>2</v>
      </c>
      <c r="AP26" s="64">
        <v>1</v>
      </c>
      <c r="AQ26" s="98">
        <f t="shared" si="27"/>
        <v>6</v>
      </c>
      <c r="AR26" s="96">
        <v>1</v>
      </c>
      <c r="AS26" s="96">
        <v>1</v>
      </c>
      <c r="AT26" s="96">
        <v>1</v>
      </c>
      <c r="AU26" s="96"/>
      <c r="AV26" s="97">
        <f t="shared" si="28"/>
        <v>3</v>
      </c>
      <c r="AW26" s="96"/>
      <c r="AX26" s="96">
        <v>1</v>
      </c>
      <c r="AY26" s="96">
        <v>1</v>
      </c>
      <c r="AZ26" s="96">
        <v>1</v>
      </c>
      <c r="BA26" s="97">
        <f t="shared" si="29"/>
        <v>3</v>
      </c>
      <c r="BB26" s="362">
        <f t="shared" si="23"/>
        <v>6</v>
      </c>
      <c r="BC26" s="363">
        <f t="shared" si="24"/>
        <v>3</v>
      </c>
      <c r="BD26" s="364">
        <f t="shared" si="25"/>
        <v>3</v>
      </c>
      <c r="BE26" s="96">
        <v>3</v>
      </c>
      <c r="BF26" s="96">
        <v>1</v>
      </c>
      <c r="BG26" s="96"/>
      <c r="BH26" s="96"/>
      <c r="BI26" s="97">
        <f t="shared" si="30"/>
        <v>4</v>
      </c>
      <c r="BJ26" s="96">
        <v>3</v>
      </c>
      <c r="BK26" s="96">
        <v>1</v>
      </c>
      <c r="BL26" s="96"/>
      <c r="BM26" s="64"/>
      <c r="BN26" s="98">
        <f t="shared" si="31"/>
        <v>4</v>
      </c>
      <c r="BO26" s="64"/>
      <c r="BP26" s="64"/>
      <c r="BQ26" s="64"/>
      <c r="BR26" s="64"/>
      <c r="BS26" s="98">
        <v>0</v>
      </c>
    </row>
    <row r="27" s="19" customFormat="1" ht="37" customHeight="1" spans="1:71">
      <c r="A27" s="46">
        <f t="shared" si="26"/>
        <v>22</v>
      </c>
      <c r="B27" s="46"/>
      <c r="C27" s="46" t="s">
        <v>61</v>
      </c>
      <c r="D27" s="46" t="s">
        <v>62</v>
      </c>
      <c r="E27" s="63">
        <v>82.006</v>
      </c>
      <c r="F27" s="328"/>
      <c r="G27" s="328"/>
      <c r="H27" s="330"/>
      <c r="I27" s="330"/>
      <c r="J27" s="330"/>
      <c r="K27" s="70">
        <f t="shared" si="20"/>
        <v>0</v>
      </c>
      <c r="L27" s="46"/>
      <c r="M27" s="46"/>
      <c r="N27" s="46"/>
      <c r="O27" s="46"/>
      <c r="P27" s="46"/>
      <c r="Q27" s="70"/>
      <c r="R27" s="236"/>
      <c r="S27" s="236"/>
      <c r="T27" s="236"/>
      <c r="U27" s="236"/>
      <c r="V27" s="236"/>
      <c r="W27" s="344"/>
      <c r="X27" s="64">
        <v>0</v>
      </c>
      <c r="Y27" s="64">
        <v>1</v>
      </c>
      <c r="Z27" s="64">
        <v>1</v>
      </c>
      <c r="AA27" s="64">
        <v>1</v>
      </c>
      <c r="AB27" s="70">
        <f>SUM(K27:AA27)</f>
        <v>3</v>
      </c>
      <c r="AC27" s="64">
        <v>1</v>
      </c>
      <c r="AD27" s="64"/>
      <c r="AE27" s="64">
        <v>2</v>
      </c>
      <c r="AF27" s="64"/>
      <c r="AG27" s="70">
        <f>SUM(AC27:AF31)</f>
        <v>3</v>
      </c>
      <c r="AH27" s="64"/>
      <c r="AI27" s="64"/>
      <c r="AJ27" s="64"/>
      <c r="AK27" s="64">
        <v>1</v>
      </c>
      <c r="AL27" s="70">
        <v>0</v>
      </c>
      <c r="AM27" s="64">
        <v>1</v>
      </c>
      <c r="AN27" s="64">
        <v>3</v>
      </c>
      <c r="AO27" s="64">
        <v>2</v>
      </c>
      <c r="AP27" s="64">
        <v>2</v>
      </c>
      <c r="AQ27" s="98">
        <f t="shared" si="27"/>
        <v>8</v>
      </c>
      <c r="AR27" s="64">
        <v>1</v>
      </c>
      <c r="AS27" s="96">
        <v>3</v>
      </c>
      <c r="AT27" s="96">
        <v>2</v>
      </c>
      <c r="AU27" s="96"/>
      <c r="AV27" s="97">
        <f t="shared" si="28"/>
        <v>6</v>
      </c>
      <c r="AW27" s="96"/>
      <c r="AX27" s="96"/>
      <c r="AY27" s="96"/>
      <c r="AZ27" s="64">
        <v>2</v>
      </c>
      <c r="BA27" s="97">
        <f t="shared" si="29"/>
        <v>2</v>
      </c>
      <c r="BB27" s="362">
        <f t="shared" si="23"/>
        <v>11</v>
      </c>
      <c r="BC27" s="363">
        <f t="shared" si="24"/>
        <v>9</v>
      </c>
      <c r="BD27" s="364">
        <f t="shared" si="25"/>
        <v>2</v>
      </c>
      <c r="BE27" s="96">
        <v>3</v>
      </c>
      <c r="BF27" s="96">
        <v>1</v>
      </c>
      <c r="BG27" s="96">
        <v>1</v>
      </c>
      <c r="BH27" s="96">
        <v>1</v>
      </c>
      <c r="BI27" s="97">
        <f t="shared" si="30"/>
        <v>6</v>
      </c>
      <c r="BJ27" s="19">
        <v>3</v>
      </c>
      <c r="BK27" s="96">
        <v>1</v>
      </c>
      <c r="BL27" s="96"/>
      <c r="BM27" s="64"/>
      <c r="BN27" s="98">
        <f t="shared" si="31"/>
        <v>4</v>
      </c>
      <c r="BO27" s="64"/>
      <c r="BP27" s="64"/>
      <c r="BQ27" s="64">
        <v>1</v>
      </c>
      <c r="BR27" s="96">
        <v>1</v>
      </c>
      <c r="BS27" s="98">
        <f t="shared" ref="BS27:BS35" si="32">SUM(BO27:BR27)</f>
        <v>2</v>
      </c>
    </row>
    <row r="28" s="19" customFormat="1" ht="37" customHeight="1" spans="1:71">
      <c r="A28" s="46">
        <f t="shared" si="26"/>
        <v>23</v>
      </c>
      <c r="B28" s="46"/>
      <c r="C28" s="46"/>
      <c r="D28" s="46" t="s">
        <v>63</v>
      </c>
      <c r="E28" s="63">
        <v>134.022</v>
      </c>
      <c r="F28" s="328"/>
      <c r="G28" s="328"/>
      <c r="H28" s="330"/>
      <c r="I28" s="330"/>
      <c r="J28" s="330"/>
      <c r="K28" s="70">
        <f t="shared" si="20"/>
        <v>0</v>
      </c>
      <c r="L28" s="46"/>
      <c r="M28" s="46"/>
      <c r="N28" s="46"/>
      <c r="O28" s="46"/>
      <c r="P28" s="46"/>
      <c r="Q28" s="70"/>
      <c r="R28" s="236"/>
      <c r="S28" s="236"/>
      <c r="T28" s="236"/>
      <c r="U28" s="236"/>
      <c r="V28" s="236"/>
      <c r="W28" s="344"/>
      <c r="X28" s="64"/>
      <c r="Y28" s="64"/>
      <c r="Z28" s="64"/>
      <c r="AA28" s="64"/>
      <c r="AB28" s="70"/>
      <c r="AC28" s="64"/>
      <c r="AD28" s="64"/>
      <c r="AE28" s="64"/>
      <c r="AF28" s="64"/>
      <c r="AG28" s="70"/>
      <c r="AH28" s="64"/>
      <c r="AI28" s="64"/>
      <c r="AJ28" s="64"/>
      <c r="AK28" s="64"/>
      <c r="AL28" s="70"/>
      <c r="AM28" s="64">
        <v>1</v>
      </c>
      <c r="AN28" s="64">
        <v>3</v>
      </c>
      <c r="AO28" s="64">
        <v>2</v>
      </c>
      <c r="AP28" s="64">
        <v>2</v>
      </c>
      <c r="AQ28" s="98">
        <f t="shared" si="27"/>
        <v>8</v>
      </c>
      <c r="AR28" s="64">
        <v>1</v>
      </c>
      <c r="AS28" s="96">
        <v>3</v>
      </c>
      <c r="AT28" s="96">
        <v>2</v>
      </c>
      <c r="AU28" s="96"/>
      <c r="AV28" s="97">
        <f t="shared" si="28"/>
        <v>6</v>
      </c>
      <c r="AW28" s="96"/>
      <c r="AX28" s="96"/>
      <c r="AY28" s="96"/>
      <c r="AZ28" s="64">
        <v>2</v>
      </c>
      <c r="BA28" s="97">
        <f t="shared" si="29"/>
        <v>2</v>
      </c>
      <c r="BB28" s="362">
        <f t="shared" si="23"/>
        <v>8</v>
      </c>
      <c r="BC28" s="363">
        <f t="shared" si="24"/>
        <v>6</v>
      </c>
      <c r="BD28" s="364">
        <f t="shared" si="25"/>
        <v>2</v>
      </c>
      <c r="BE28" s="96">
        <v>3</v>
      </c>
      <c r="BF28" s="96">
        <v>1</v>
      </c>
      <c r="BG28" s="96">
        <v>1</v>
      </c>
      <c r="BH28" s="96">
        <v>1</v>
      </c>
      <c r="BI28" s="97">
        <f t="shared" si="30"/>
        <v>6</v>
      </c>
      <c r="BJ28" s="96">
        <v>3</v>
      </c>
      <c r="BK28" s="96">
        <v>1</v>
      </c>
      <c r="BL28" s="96">
        <v>1</v>
      </c>
      <c r="BM28" s="64"/>
      <c r="BN28" s="98">
        <f t="shared" si="31"/>
        <v>5</v>
      </c>
      <c r="BO28" s="64"/>
      <c r="BP28" s="64"/>
      <c r="BQ28" s="64"/>
      <c r="BR28" s="96">
        <v>1</v>
      </c>
      <c r="BS28" s="98">
        <f t="shared" si="32"/>
        <v>1</v>
      </c>
    </row>
    <row r="29" s="19" customFormat="1" ht="37" customHeight="1" spans="1:71">
      <c r="A29" s="46">
        <f t="shared" si="26"/>
        <v>24</v>
      </c>
      <c r="B29" s="46"/>
      <c r="C29" s="46"/>
      <c r="D29" s="46" t="s">
        <v>64</v>
      </c>
      <c r="E29" s="63">
        <v>106.543</v>
      </c>
      <c r="F29" s="328"/>
      <c r="G29" s="328"/>
      <c r="H29" s="330"/>
      <c r="I29" s="330"/>
      <c r="J29" s="330"/>
      <c r="K29" s="70">
        <f t="shared" si="20"/>
        <v>0</v>
      </c>
      <c r="L29" s="46"/>
      <c r="M29" s="46"/>
      <c r="N29" s="46"/>
      <c r="O29" s="46"/>
      <c r="P29" s="46"/>
      <c r="Q29" s="70"/>
      <c r="R29" s="236"/>
      <c r="S29" s="236"/>
      <c r="T29" s="236"/>
      <c r="U29" s="236"/>
      <c r="V29" s="236"/>
      <c r="W29" s="344"/>
      <c r="X29" s="64"/>
      <c r="Y29" s="64"/>
      <c r="Z29" s="64"/>
      <c r="AA29" s="64"/>
      <c r="AB29" s="70"/>
      <c r="AC29" s="64"/>
      <c r="AD29" s="64"/>
      <c r="AE29" s="64"/>
      <c r="AF29" s="64"/>
      <c r="AG29" s="70"/>
      <c r="AH29" s="64"/>
      <c r="AI29" s="64"/>
      <c r="AJ29" s="64"/>
      <c r="AK29" s="64"/>
      <c r="AL29" s="70"/>
      <c r="AM29" s="64">
        <v>1</v>
      </c>
      <c r="AN29" s="64">
        <v>3</v>
      </c>
      <c r="AO29" s="64">
        <v>2</v>
      </c>
      <c r="AP29" s="64">
        <v>2</v>
      </c>
      <c r="AQ29" s="98">
        <f t="shared" si="27"/>
        <v>8</v>
      </c>
      <c r="AR29" s="64"/>
      <c r="AS29" s="96">
        <v>3</v>
      </c>
      <c r="AT29" s="96">
        <v>2</v>
      </c>
      <c r="AU29" s="96"/>
      <c r="AV29" s="97">
        <f t="shared" si="28"/>
        <v>5</v>
      </c>
      <c r="AW29" s="96">
        <v>1</v>
      </c>
      <c r="AX29" s="96"/>
      <c r="AY29" s="96"/>
      <c r="AZ29" s="64">
        <v>2</v>
      </c>
      <c r="BA29" s="97">
        <f t="shared" si="29"/>
        <v>3</v>
      </c>
      <c r="BB29" s="362">
        <f t="shared" si="23"/>
        <v>8</v>
      </c>
      <c r="BC29" s="363">
        <f t="shared" si="24"/>
        <v>5</v>
      </c>
      <c r="BD29" s="364">
        <f t="shared" si="25"/>
        <v>3</v>
      </c>
      <c r="BE29" s="96">
        <v>3</v>
      </c>
      <c r="BF29" s="96">
        <v>1</v>
      </c>
      <c r="BG29" s="96">
        <v>1</v>
      </c>
      <c r="BH29" s="96">
        <v>1</v>
      </c>
      <c r="BI29" s="97">
        <f t="shared" si="30"/>
        <v>6</v>
      </c>
      <c r="BJ29" s="96">
        <v>3</v>
      </c>
      <c r="BK29" s="96">
        <v>1</v>
      </c>
      <c r="BL29" s="96"/>
      <c r="BM29" s="64"/>
      <c r="BN29" s="98">
        <f t="shared" si="31"/>
        <v>4</v>
      </c>
      <c r="BO29" s="64"/>
      <c r="BP29" s="64"/>
      <c r="BQ29" s="64">
        <v>1</v>
      </c>
      <c r="BR29" s="96">
        <v>1</v>
      </c>
      <c r="BS29" s="98">
        <f t="shared" si="32"/>
        <v>2</v>
      </c>
    </row>
    <row r="30" s="19" customFormat="1" ht="37" customHeight="1" spans="1:71">
      <c r="A30" s="46">
        <f t="shared" si="26"/>
        <v>25</v>
      </c>
      <c r="B30" s="46"/>
      <c r="C30" s="46"/>
      <c r="D30" s="46" t="s">
        <v>65</v>
      </c>
      <c r="E30" s="63">
        <f>100.209+5</f>
        <v>105.209</v>
      </c>
      <c r="F30" s="328"/>
      <c r="G30" s="328"/>
      <c r="H30" s="330"/>
      <c r="I30" s="330"/>
      <c r="J30" s="330"/>
      <c r="K30" s="70">
        <f t="shared" si="20"/>
        <v>0</v>
      </c>
      <c r="L30" s="46"/>
      <c r="M30" s="46"/>
      <c r="N30" s="46"/>
      <c r="O30" s="46"/>
      <c r="P30" s="46"/>
      <c r="Q30" s="70"/>
      <c r="R30" s="236"/>
      <c r="S30" s="236"/>
      <c r="T30" s="236"/>
      <c r="U30" s="236"/>
      <c r="V30" s="236"/>
      <c r="W30" s="344"/>
      <c r="X30" s="64"/>
      <c r="Y30" s="64"/>
      <c r="Z30" s="64"/>
      <c r="AA30" s="64"/>
      <c r="AB30" s="70"/>
      <c r="AC30" s="64"/>
      <c r="AD30" s="64"/>
      <c r="AE30" s="64"/>
      <c r="AF30" s="64"/>
      <c r="AG30" s="70"/>
      <c r="AH30" s="64"/>
      <c r="AI30" s="64"/>
      <c r="AJ30" s="64"/>
      <c r="AK30" s="64"/>
      <c r="AL30" s="70"/>
      <c r="AM30" s="64">
        <v>1</v>
      </c>
      <c r="AN30" s="64">
        <v>3</v>
      </c>
      <c r="AO30" s="64">
        <v>2</v>
      </c>
      <c r="AP30" s="64">
        <v>2</v>
      </c>
      <c r="AQ30" s="98">
        <f t="shared" si="27"/>
        <v>8</v>
      </c>
      <c r="AR30" s="64">
        <v>1</v>
      </c>
      <c r="AS30" s="96">
        <v>3</v>
      </c>
      <c r="AT30" s="96">
        <v>2</v>
      </c>
      <c r="AU30" s="96"/>
      <c r="AV30" s="97">
        <f t="shared" si="28"/>
        <v>6</v>
      </c>
      <c r="AW30" s="96"/>
      <c r="AX30" s="96"/>
      <c r="AY30" s="96"/>
      <c r="AZ30" s="64">
        <v>2</v>
      </c>
      <c r="BA30" s="97">
        <f t="shared" si="29"/>
        <v>2</v>
      </c>
      <c r="BB30" s="362">
        <f t="shared" si="23"/>
        <v>8</v>
      </c>
      <c r="BC30" s="363">
        <f t="shared" si="24"/>
        <v>6</v>
      </c>
      <c r="BD30" s="364">
        <f t="shared" si="25"/>
        <v>2</v>
      </c>
      <c r="BE30" s="96">
        <v>3</v>
      </c>
      <c r="BF30" s="96">
        <v>1</v>
      </c>
      <c r="BG30" s="96">
        <v>1</v>
      </c>
      <c r="BH30" s="96">
        <v>1</v>
      </c>
      <c r="BI30" s="97">
        <f t="shared" si="30"/>
        <v>6</v>
      </c>
      <c r="BJ30" s="96">
        <v>2</v>
      </c>
      <c r="BK30" s="96">
        <v>1</v>
      </c>
      <c r="BL30" s="96"/>
      <c r="BM30" s="64"/>
      <c r="BN30" s="98">
        <f t="shared" si="31"/>
        <v>3</v>
      </c>
      <c r="BO30" s="64">
        <v>1</v>
      </c>
      <c r="BP30" s="64"/>
      <c r="BQ30" s="64">
        <v>1</v>
      </c>
      <c r="BR30" s="96">
        <v>1</v>
      </c>
      <c r="BS30" s="98">
        <f t="shared" si="32"/>
        <v>3</v>
      </c>
    </row>
    <row r="31" s="19" customFormat="1" ht="37" customHeight="1" spans="1:71">
      <c r="A31" s="46">
        <f t="shared" si="26"/>
        <v>26</v>
      </c>
      <c r="B31" s="46"/>
      <c r="C31" s="46"/>
      <c r="D31" s="46" t="s">
        <v>66</v>
      </c>
      <c r="E31" s="63">
        <v>73.771</v>
      </c>
      <c r="F31" s="328"/>
      <c r="G31" s="328"/>
      <c r="H31" s="330"/>
      <c r="I31" s="330"/>
      <c r="J31" s="330"/>
      <c r="K31" s="70">
        <f t="shared" si="20"/>
        <v>0</v>
      </c>
      <c r="L31" s="46"/>
      <c r="M31" s="46"/>
      <c r="N31" s="46"/>
      <c r="O31" s="46"/>
      <c r="P31" s="46"/>
      <c r="Q31" s="70"/>
      <c r="R31" s="236"/>
      <c r="S31" s="236"/>
      <c r="T31" s="236"/>
      <c r="U31" s="236"/>
      <c r="V31" s="236"/>
      <c r="W31" s="344"/>
      <c r="X31" s="64"/>
      <c r="Y31" s="64"/>
      <c r="Z31" s="64"/>
      <c r="AA31" s="64"/>
      <c r="AB31" s="70"/>
      <c r="AC31" s="64"/>
      <c r="AD31" s="64"/>
      <c r="AE31" s="64"/>
      <c r="AF31" s="64"/>
      <c r="AG31" s="70"/>
      <c r="AH31" s="64"/>
      <c r="AI31" s="64"/>
      <c r="AJ31" s="64"/>
      <c r="AK31" s="64"/>
      <c r="AL31" s="70"/>
      <c r="AM31" s="64">
        <v>1</v>
      </c>
      <c r="AN31" s="64">
        <v>3</v>
      </c>
      <c r="AO31" s="64">
        <v>2</v>
      </c>
      <c r="AP31" s="64">
        <v>2</v>
      </c>
      <c r="AQ31" s="98">
        <f t="shared" si="27"/>
        <v>8</v>
      </c>
      <c r="AR31" s="64">
        <v>0</v>
      </c>
      <c r="AS31" s="96">
        <v>3</v>
      </c>
      <c r="AT31" s="96">
        <v>1</v>
      </c>
      <c r="AU31" s="96"/>
      <c r="AV31" s="97">
        <f t="shared" si="28"/>
        <v>4</v>
      </c>
      <c r="AW31" s="96">
        <v>1</v>
      </c>
      <c r="AX31" s="96"/>
      <c r="AY31" s="96">
        <v>1</v>
      </c>
      <c r="AZ31" s="64">
        <v>2</v>
      </c>
      <c r="BA31" s="97">
        <f t="shared" si="29"/>
        <v>4</v>
      </c>
      <c r="BB31" s="362">
        <f t="shared" si="23"/>
        <v>8</v>
      </c>
      <c r="BC31" s="363">
        <f t="shared" si="24"/>
        <v>4</v>
      </c>
      <c r="BD31" s="364">
        <f t="shared" si="25"/>
        <v>4</v>
      </c>
      <c r="BE31" s="96">
        <v>3</v>
      </c>
      <c r="BF31" s="96">
        <v>1</v>
      </c>
      <c r="BG31" s="96">
        <v>1</v>
      </c>
      <c r="BH31" s="96">
        <v>1</v>
      </c>
      <c r="BI31" s="97">
        <f t="shared" si="30"/>
        <v>6</v>
      </c>
      <c r="BJ31" s="96">
        <v>2</v>
      </c>
      <c r="BK31" s="96"/>
      <c r="BL31" s="96"/>
      <c r="BM31" s="64"/>
      <c r="BN31" s="98">
        <f t="shared" si="31"/>
        <v>2</v>
      </c>
      <c r="BO31" s="64">
        <v>1</v>
      </c>
      <c r="BP31" s="64">
        <v>1</v>
      </c>
      <c r="BQ31" s="64">
        <v>1</v>
      </c>
      <c r="BR31" s="96">
        <v>1</v>
      </c>
      <c r="BS31" s="98">
        <f t="shared" si="32"/>
        <v>4</v>
      </c>
    </row>
    <row r="32" s="19" customFormat="1" ht="37" customHeight="1" spans="1:71">
      <c r="A32" s="46">
        <f t="shared" ref="A32:A41" si="33">ROW()-5</f>
        <v>27</v>
      </c>
      <c r="B32" s="46"/>
      <c r="C32" s="46" t="s">
        <v>67</v>
      </c>
      <c r="D32" s="46" t="s">
        <v>68</v>
      </c>
      <c r="E32" s="63">
        <v>163</v>
      </c>
      <c r="F32" s="328"/>
      <c r="G32" s="328"/>
      <c r="H32" s="330"/>
      <c r="I32" s="330"/>
      <c r="J32" s="330"/>
      <c r="K32" s="70">
        <f t="shared" si="20"/>
        <v>0</v>
      </c>
      <c r="L32" s="46"/>
      <c r="M32" s="46"/>
      <c r="N32" s="46"/>
      <c r="O32" s="46"/>
      <c r="P32" s="46"/>
      <c r="Q32" s="70"/>
      <c r="R32" s="236"/>
      <c r="S32" s="236"/>
      <c r="T32" s="236"/>
      <c r="U32" s="236"/>
      <c r="V32" s="236"/>
      <c r="W32" s="344"/>
      <c r="X32" s="64">
        <v>0</v>
      </c>
      <c r="Y32" s="64">
        <v>1</v>
      </c>
      <c r="Z32" s="64">
        <v>1</v>
      </c>
      <c r="AA32" s="64">
        <v>1</v>
      </c>
      <c r="AB32" s="70">
        <f>SUM(K32:AA32)</f>
        <v>3</v>
      </c>
      <c r="AC32" s="64">
        <v>1</v>
      </c>
      <c r="AD32" s="64"/>
      <c r="AE32" s="64">
        <v>2</v>
      </c>
      <c r="AF32" s="64"/>
      <c r="AG32" s="70">
        <f>SUM(AC32:AF35)</f>
        <v>3</v>
      </c>
      <c r="AH32" s="64"/>
      <c r="AI32" s="64"/>
      <c r="AJ32" s="64"/>
      <c r="AK32" s="64">
        <v>1</v>
      </c>
      <c r="AL32" s="70">
        <v>0</v>
      </c>
      <c r="AM32" s="64">
        <v>1</v>
      </c>
      <c r="AN32" s="64">
        <v>4</v>
      </c>
      <c r="AO32" s="64">
        <v>2</v>
      </c>
      <c r="AP32" s="64">
        <v>1</v>
      </c>
      <c r="AQ32" s="98">
        <f t="shared" si="27"/>
        <v>8</v>
      </c>
      <c r="AR32" s="96">
        <v>1</v>
      </c>
      <c r="AS32" s="96">
        <v>3</v>
      </c>
      <c r="AT32" s="96">
        <v>1</v>
      </c>
      <c r="AU32" s="96"/>
      <c r="AV32" s="97">
        <f t="shared" si="28"/>
        <v>5</v>
      </c>
      <c r="AW32" s="64"/>
      <c r="AX32" s="64">
        <v>1</v>
      </c>
      <c r="AY32" s="64">
        <v>1</v>
      </c>
      <c r="AZ32" s="64">
        <v>1</v>
      </c>
      <c r="BA32" s="97">
        <f t="shared" si="29"/>
        <v>3</v>
      </c>
      <c r="BB32" s="362">
        <f t="shared" si="23"/>
        <v>11</v>
      </c>
      <c r="BC32" s="363">
        <f t="shared" si="24"/>
        <v>8</v>
      </c>
      <c r="BD32" s="364">
        <f t="shared" si="25"/>
        <v>3</v>
      </c>
      <c r="BE32" s="96">
        <v>5</v>
      </c>
      <c r="BF32" s="96">
        <v>2</v>
      </c>
      <c r="BG32" s="96">
        <v>1</v>
      </c>
      <c r="BH32" s="96">
        <v>1</v>
      </c>
      <c r="BI32" s="97">
        <f t="shared" si="30"/>
        <v>9</v>
      </c>
      <c r="BJ32" s="96">
        <v>4</v>
      </c>
      <c r="BK32" s="96">
        <v>2</v>
      </c>
      <c r="BL32" s="96">
        <v>1</v>
      </c>
      <c r="BM32" s="64">
        <v>0</v>
      </c>
      <c r="BN32" s="98">
        <f t="shared" si="31"/>
        <v>7</v>
      </c>
      <c r="BO32" s="96">
        <v>1</v>
      </c>
      <c r="BP32" s="96">
        <v>0</v>
      </c>
      <c r="BQ32" s="96">
        <v>0</v>
      </c>
      <c r="BR32" s="96">
        <v>1</v>
      </c>
      <c r="BS32" s="97">
        <f t="shared" si="32"/>
        <v>2</v>
      </c>
    </row>
    <row r="33" s="19" customFormat="1" ht="37" customHeight="1" spans="1:71">
      <c r="A33" s="46">
        <f t="shared" si="33"/>
        <v>28</v>
      </c>
      <c r="B33" s="46"/>
      <c r="C33" s="46"/>
      <c r="D33" s="46" t="s">
        <v>69</v>
      </c>
      <c r="E33" s="63">
        <v>107</v>
      </c>
      <c r="F33" s="46"/>
      <c r="G33" s="46"/>
      <c r="H33" s="64"/>
      <c r="I33" s="64"/>
      <c r="J33" s="64"/>
      <c r="K33" s="46">
        <f t="shared" si="20"/>
        <v>0</v>
      </c>
      <c r="L33" s="46"/>
      <c r="M33" s="46"/>
      <c r="N33" s="46"/>
      <c r="O33" s="46"/>
      <c r="P33" s="46"/>
      <c r="Q33" s="46"/>
      <c r="R33" s="236"/>
      <c r="S33" s="236"/>
      <c r="T33" s="236"/>
      <c r="U33" s="236"/>
      <c r="V33" s="236"/>
      <c r="W33" s="236"/>
      <c r="X33" s="64"/>
      <c r="Y33" s="64"/>
      <c r="Z33" s="64"/>
      <c r="AA33" s="64"/>
      <c r="AB33" s="46"/>
      <c r="AC33" s="64"/>
      <c r="AD33" s="64"/>
      <c r="AE33" s="64"/>
      <c r="AF33" s="64"/>
      <c r="AG33" s="46"/>
      <c r="AH33" s="64"/>
      <c r="AI33" s="64"/>
      <c r="AJ33" s="64"/>
      <c r="AK33" s="64"/>
      <c r="AL33" s="46"/>
      <c r="AM33" s="64">
        <v>1</v>
      </c>
      <c r="AN33" s="64">
        <v>5</v>
      </c>
      <c r="AO33" s="64">
        <v>2</v>
      </c>
      <c r="AP33" s="64"/>
      <c r="AQ33" s="98">
        <f t="shared" si="27"/>
        <v>8</v>
      </c>
      <c r="AR33" s="96">
        <v>1</v>
      </c>
      <c r="AS33" s="96">
        <v>3</v>
      </c>
      <c r="AT33" s="96">
        <v>1</v>
      </c>
      <c r="AU33" s="96"/>
      <c r="AV33" s="97">
        <f t="shared" si="28"/>
        <v>5</v>
      </c>
      <c r="AW33" s="96"/>
      <c r="AX33" s="96">
        <v>2</v>
      </c>
      <c r="AY33" s="96">
        <v>1</v>
      </c>
      <c r="AZ33" s="96"/>
      <c r="BA33" s="97">
        <f t="shared" si="29"/>
        <v>3</v>
      </c>
      <c r="BB33" s="96">
        <f t="shared" si="23"/>
        <v>8</v>
      </c>
      <c r="BC33" s="96">
        <f t="shared" si="24"/>
        <v>5</v>
      </c>
      <c r="BD33" s="96">
        <f t="shared" si="25"/>
        <v>3</v>
      </c>
      <c r="BE33" s="96">
        <v>3</v>
      </c>
      <c r="BF33" s="96">
        <v>1</v>
      </c>
      <c r="BG33" s="96">
        <v>1</v>
      </c>
      <c r="BH33" s="96"/>
      <c r="BI33" s="97">
        <f t="shared" si="30"/>
        <v>5</v>
      </c>
      <c r="BJ33" s="96">
        <v>3</v>
      </c>
      <c r="BK33" s="96">
        <v>1</v>
      </c>
      <c r="BL33" s="96">
        <v>1</v>
      </c>
      <c r="BM33" s="64"/>
      <c r="BN33" s="98">
        <f t="shared" si="31"/>
        <v>5</v>
      </c>
      <c r="BO33" s="64"/>
      <c r="BP33" s="64"/>
      <c r="BQ33" s="64"/>
      <c r="BR33" s="64"/>
      <c r="BS33" s="97">
        <f t="shared" si="32"/>
        <v>0</v>
      </c>
    </row>
    <row r="34" s="19" customFormat="1" ht="37" customHeight="1" spans="1:71">
      <c r="A34" s="46">
        <f t="shared" si="33"/>
        <v>29</v>
      </c>
      <c r="B34" s="46"/>
      <c r="C34" s="46"/>
      <c r="D34" s="46" t="s">
        <v>70</v>
      </c>
      <c r="E34" s="63">
        <v>124.712</v>
      </c>
      <c r="F34" s="6"/>
      <c r="G34" s="6"/>
      <c r="H34" s="64"/>
      <c r="I34" s="64"/>
      <c r="J34" s="64"/>
      <c r="K34" s="46">
        <f t="shared" si="20"/>
        <v>0</v>
      </c>
      <c r="L34" s="46"/>
      <c r="M34" s="46"/>
      <c r="N34" s="46"/>
      <c r="O34" s="46"/>
      <c r="P34" s="46"/>
      <c r="Q34" s="46"/>
      <c r="R34" s="236"/>
      <c r="S34" s="236"/>
      <c r="T34" s="236"/>
      <c r="U34" s="236"/>
      <c r="V34" s="236"/>
      <c r="W34" s="236"/>
      <c r="X34" s="64"/>
      <c r="Y34" s="64"/>
      <c r="Z34" s="64"/>
      <c r="AA34" s="64"/>
      <c r="AB34" s="46"/>
      <c r="AC34" s="64"/>
      <c r="AD34" s="64"/>
      <c r="AE34" s="64"/>
      <c r="AF34" s="64"/>
      <c r="AG34" s="46"/>
      <c r="AH34" s="64"/>
      <c r="AI34" s="64"/>
      <c r="AJ34" s="64"/>
      <c r="AK34" s="64"/>
      <c r="AL34" s="46"/>
      <c r="AM34" s="64">
        <v>1</v>
      </c>
      <c r="AN34" s="64">
        <v>4</v>
      </c>
      <c r="AO34" s="64">
        <v>2</v>
      </c>
      <c r="AP34" s="64">
        <v>1</v>
      </c>
      <c r="AQ34" s="64">
        <f t="shared" si="27"/>
        <v>8</v>
      </c>
      <c r="AR34" s="96">
        <v>1</v>
      </c>
      <c r="AS34" s="96">
        <v>3</v>
      </c>
      <c r="AT34" s="96">
        <v>1</v>
      </c>
      <c r="AU34" s="96">
        <v>1</v>
      </c>
      <c r="AV34" s="96">
        <f t="shared" si="28"/>
        <v>6</v>
      </c>
      <c r="AW34" s="96"/>
      <c r="AX34" s="96">
        <v>1</v>
      </c>
      <c r="AY34" s="96">
        <v>1</v>
      </c>
      <c r="AZ34" s="96">
        <v>0</v>
      </c>
      <c r="BA34" s="96">
        <f t="shared" si="29"/>
        <v>2</v>
      </c>
      <c r="BB34" s="96">
        <f t="shared" si="23"/>
        <v>8</v>
      </c>
      <c r="BC34" s="96">
        <f t="shared" si="24"/>
        <v>6</v>
      </c>
      <c r="BD34" s="96">
        <f t="shared" si="25"/>
        <v>2</v>
      </c>
      <c r="BE34" s="96">
        <v>3</v>
      </c>
      <c r="BF34" s="96">
        <v>2</v>
      </c>
      <c r="BG34" s="96">
        <v>2</v>
      </c>
      <c r="BH34" s="96">
        <v>2</v>
      </c>
      <c r="BI34" s="96">
        <f t="shared" si="30"/>
        <v>9</v>
      </c>
      <c r="BJ34" s="96">
        <v>3</v>
      </c>
      <c r="BK34" s="96">
        <v>2</v>
      </c>
      <c r="BL34" s="96">
        <v>1</v>
      </c>
      <c r="BM34" s="64"/>
      <c r="BN34" s="64">
        <f t="shared" si="31"/>
        <v>6</v>
      </c>
      <c r="BO34" s="64"/>
      <c r="BP34" s="64"/>
      <c r="BQ34" s="64">
        <v>1</v>
      </c>
      <c r="BR34" s="64">
        <v>2</v>
      </c>
      <c r="BS34" s="96">
        <f t="shared" si="32"/>
        <v>3</v>
      </c>
    </row>
    <row r="35" s="19" customFormat="1" ht="37" customHeight="1" spans="1:71">
      <c r="A35" s="46">
        <f t="shared" si="33"/>
        <v>30</v>
      </c>
      <c r="B35" s="46"/>
      <c r="C35" s="46"/>
      <c r="D35" s="46" t="s">
        <v>71</v>
      </c>
      <c r="E35" s="63">
        <v>135.215</v>
      </c>
      <c r="F35" s="328"/>
      <c r="G35" s="328"/>
      <c r="H35" s="330"/>
      <c r="I35" s="330"/>
      <c r="J35" s="330"/>
      <c r="K35" s="70">
        <f t="shared" si="20"/>
        <v>0</v>
      </c>
      <c r="L35" s="46"/>
      <c r="M35" s="46"/>
      <c r="N35" s="46"/>
      <c r="O35" s="46"/>
      <c r="P35" s="46"/>
      <c r="Q35" s="70"/>
      <c r="R35" s="236"/>
      <c r="S35" s="236"/>
      <c r="T35" s="236"/>
      <c r="U35" s="236"/>
      <c r="V35" s="236"/>
      <c r="W35" s="344"/>
      <c r="X35" s="64"/>
      <c r="Y35" s="64"/>
      <c r="Z35" s="64"/>
      <c r="AA35" s="64"/>
      <c r="AB35" s="70"/>
      <c r="AC35" s="64"/>
      <c r="AD35" s="64"/>
      <c r="AE35" s="64"/>
      <c r="AF35" s="64"/>
      <c r="AG35" s="70"/>
      <c r="AH35" s="64"/>
      <c r="AI35" s="64"/>
      <c r="AJ35" s="64"/>
      <c r="AK35" s="64"/>
      <c r="AL35" s="70"/>
      <c r="AM35" s="64">
        <v>1</v>
      </c>
      <c r="AN35" s="64">
        <v>4</v>
      </c>
      <c r="AO35" s="64">
        <v>2</v>
      </c>
      <c r="AP35" s="64"/>
      <c r="AQ35" s="98">
        <f t="shared" si="27"/>
        <v>7</v>
      </c>
      <c r="AR35" s="96">
        <v>1</v>
      </c>
      <c r="AS35" s="96">
        <v>2</v>
      </c>
      <c r="AT35" s="96">
        <v>1</v>
      </c>
      <c r="AU35" s="96"/>
      <c r="AV35" s="97">
        <f t="shared" si="28"/>
        <v>4</v>
      </c>
      <c r="AW35" s="96"/>
      <c r="AX35" s="96">
        <v>2</v>
      </c>
      <c r="AY35" s="96">
        <v>1</v>
      </c>
      <c r="AZ35" s="96"/>
      <c r="BA35" s="97">
        <f t="shared" si="29"/>
        <v>3</v>
      </c>
      <c r="BB35" s="362">
        <f t="shared" si="23"/>
        <v>7</v>
      </c>
      <c r="BC35" s="363">
        <f t="shared" si="24"/>
        <v>4</v>
      </c>
      <c r="BD35" s="364">
        <f t="shared" si="25"/>
        <v>3</v>
      </c>
      <c r="BE35" s="96">
        <v>3</v>
      </c>
      <c r="BF35" s="96">
        <v>1</v>
      </c>
      <c r="BG35" s="96">
        <v>1</v>
      </c>
      <c r="BH35" s="96"/>
      <c r="BI35" s="97">
        <f t="shared" si="30"/>
        <v>5</v>
      </c>
      <c r="BJ35" s="96">
        <v>2</v>
      </c>
      <c r="BK35" s="96">
        <v>1</v>
      </c>
      <c r="BL35" s="96"/>
      <c r="BM35" s="64"/>
      <c r="BN35" s="98">
        <f t="shared" si="31"/>
        <v>3</v>
      </c>
      <c r="BO35" s="64">
        <v>1</v>
      </c>
      <c r="BP35" s="64"/>
      <c r="BQ35" s="64">
        <v>1</v>
      </c>
      <c r="BR35" s="64"/>
      <c r="BS35" s="97">
        <f t="shared" si="32"/>
        <v>2</v>
      </c>
    </row>
    <row r="36" s="22" customFormat="1" ht="37" customHeight="1" spans="1:71">
      <c r="A36" s="46">
        <f t="shared" si="33"/>
        <v>31</v>
      </c>
      <c r="B36" s="332"/>
      <c r="C36" s="332"/>
      <c r="D36" s="53" t="s">
        <v>56</v>
      </c>
      <c r="E36" s="56">
        <f>SUM(E20:E35)</f>
        <v>1211.432</v>
      </c>
      <c r="F36" s="53">
        <f t="shared" ref="F36:BQ36" si="34">SUM(F20:F35)</f>
        <v>1</v>
      </c>
      <c r="G36" s="53">
        <f t="shared" si="34"/>
        <v>4</v>
      </c>
      <c r="H36" s="53">
        <f t="shared" si="34"/>
        <v>4</v>
      </c>
      <c r="I36" s="53">
        <f t="shared" si="34"/>
        <v>4</v>
      </c>
      <c r="J36" s="53">
        <f t="shared" si="34"/>
        <v>12</v>
      </c>
      <c r="K36" s="53">
        <f t="shared" si="34"/>
        <v>25</v>
      </c>
      <c r="L36" s="53">
        <f t="shared" si="34"/>
        <v>1</v>
      </c>
      <c r="M36" s="53">
        <f t="shared" si="34"/>
        <v>3</v>
      </c>
      <c r="N36" s="53">
        <f t="shared" si="34"/>
        <v>4</v>
      </c>
      <c r="O36" s="53">
        <f t="shared" si="34"/>
        <v>0</v>
      </c>
      <c r="P36" s="53">
        <f t="shared" si="34"/>
        <v>0</v>
      </c>
      <c r="Q36" s="53">
        <f t="shared" si="34"/>
        <v>8</v>
      </c>
      <c r="R36" s="53">
        <f t="shared" si="34"/>
        <v>0</v>
      </c>
      <c r="S36" s="53">
        <f t="shared" si="34"/>
        <v>1</v>
      </c>
      <c r="T36" s="53">
        <f t="shared" si="34"/>
        <v>0</v>
      </c>
      <c r="U36" s="53">
        <f t="shared" si="34"/>
        <v>4</v>
      </c>
      <c r="V36" s="53">
        <f t="shared" si="34"/>
        <v>12</v>
      </c>
      <c r="W36" s="53">
        <f t="shared" si="34"/>
        <v>17</v>
      </c>
      <c r="X36" s="53">
        <f t="shared" si="34"/>
        <v>0</v>
      </c>
      <c r="Y36" s="53">
        <f t="shared" si="34"/>
        <v>3</v>
      </c>
      <c r="Z36" s="53">
        <f t="shared" si="34"/>
        <v>3</v>
      </c>
      <c r="AA36" s="53">
        <f t="shared" si="34"/>
        <v>3</v>
      </c>
      <c r="AB36" s="53">
        <f t="shared" si="34"/>
        <v>9</v>
      </c>
      <c r="AC36" s="53">
        <f t="shared" si="34"/>
        <v>3</v>
      </c>
      <c r="AD36" s="53">
        <f t="shared" si="34"/>
        <v>0</v>
      </c>
      <c r="AE36" s="53">
        <f t="shared" si="34"/>
        <v>5</v>
      </c>
      <c r="AF36" s="53">
        <f t="shared" si="34"/>
        <v>0</v>
      </c>
      <c r="AG36" s="53">
        <f t="shared" si="34"/>
        <v>8</v>
      </c>
      <c r="AH36" s="53">
        <f t="shared" si="34"/>
        <v>0</v>
      </c>
      <c r="AI36" s="53">
        <f t="shared" si="34"/>
        <v>0</v>
      </c>
      <c r="AJ36" s="53">
        <f t="shared" si="34"/>
        <v>0</v>
      </c>
      <c r="AK36" s="53">
        <f t="shared" si="34"/>
        <v>3</v>
      </c>
      <c r="AL36" s="53">
        <f t="shared" si="34"/>
        <v>1</v>
      </c>
      <c r="AM36" s="53">
        <f t="shared" si="34"/>
        <v>11</v>
      </c>
      <c r="AN36" s="53">
        <f t="shared" si="34"/>
        <v>37</v>
      </c>
      <c r="AO36" s="53">
        <f t="shared" si="34"/>
        <v>22</v>
      </c>
      <c r="AP36" s="53">
        <f t="shared" si="34"/>
        <v>14</v>
      </c>
      <c r="AQ36" s="53">
        <f t="shared" si="34"/>
        <v>84</v>
      </c>
      <c r="AR36" s="53">
        <f t="shared" si="34"/>
        <v>9</v>
      </c>
      <c r="AS36" s="53">
        <f t="shared" si="34"/>
        <v>28</v>
      </c>
      <c r="AT36" s="53">
        <f t="shared" si="34"/>
        <v>15</v>
      </c>
      <c r="AU36" s="53">
        <f t="shared" si="34"/>
        <v>2</v>
      </c>
      <c r="AV36" s="53">
        <f t="shared" si="34"/>
        <v>54</v>
      </c>
      <c r="AW36" s="53">
        <f t="shared" si="34"/>
        <v>2</v>
      </c>
      <c r="AX36" s="53">
        <f t="shared" si="34"/>
        <v>9</v>
      </c>
      <c r="AY36" s="53">
        <f t="shared" si="34"/>
        <v>7</v>
      </c>
      <c r="AZ36" s="53">
        <f t="shared" si="34"/>
        <v>12</v>
      </c>
      <c r="BA36" s="53">
        <f t="shared" si="34"/>
        <v>30</v>
      </c>
      <c r="BB36" s="53">
        <f t="shared" si="34"/>
        <v>118</v>
      </c>
      <c r="BC36" s="53">
        <f t="shared" si="34"/>
        <v>70</v>
      </c>
      <c r="BD36" s="53">
        <f t="shared" si="34"/>
        <v>48</v>
      </c>
      <c r="BE36" s="53">
        <f t="shared" si="34"/>
        <v>40</v>
      </c>
      <c r="BF36" s="53">
        <f t="shared" si="34"/>
        <v>15</v>
      </c>
      <c r="BG36" s="53">
        <f t="shared" si="34"/>
        <v>13</v>
      </c>
      <c r="BH36" s="53">
        <f t="shared" si="34"/>
        <v>12</v>
      </c>
      <c r="BI36" s="53">
        <f t="shared" si="34"/>
        <v>80</v>
      </c>
      <c r="BJ36" s="53">
        <f t="shared" si="34"/>
        <v>36</v>
      </c>
      <c r="BK36" s="53">
        <f t="shared" si="34"/>
        <v>14</v>
      </c>
      <c r="BL36" s="53">
        <f t="shared" si="34"/>
        <v>6</v>
      </c>
      <c r="BM36" s="53">
        <f t="shared" si="34"/>
        <v>2</v>
      </c>
      <c r="BN36" s="53">
        <f t="shared" si="34"/>
        <v>58</v>
      </c>
      <c r="BO36" s="53">
        <f t="shared" si="34"/>
        <v>6</v>
      </c>
      <c r="BP36" s="53">
        <f t="shared" si="34"/>
        <v>1</v>
      </c>
      <c r="BQ36" s="53">
        <f t="shared" si="34"/>
        <v>7</v>
      </c>
      <c r="BR36" s="53">
        <f>SUM(BR20:BR35)</f>
        <v>10</v>
      </c>
      <c r="BS36" s="53">
        <f>SUM(BS20:BS35)</f>
        <v>24</v>
      </c>
    </row>
    <row r="37" s="320" customFormat="1" ht="37" hidden="1" customHeight="1" spans="1:71">
      <c r="A37" s="46">
        <f t="shared" si="33"/>
        <v>32</v>
      </c>
      <c r="B37" s="46" t="s">
        <v>72</v>
      </c>
      <c r="C37" s="46" t="s">
        <v>38</v>
      </c>
      <c r="D37" s="46" t="s">
        <v>39</v>
      </c>
      <c r="E37" s="63" t="s">
        <v>40</v>
      </c>
      <c r="F37" s="328">
        <v>1</v>
      </c>
      <c r="G37" s="328">
        <v>4</v>
      </c>
      <c r="H37" s="329" t="s">
        <v>40</v>
      </c>
      <c r="I37" s="329"/>
      <c r="J37" s="329"/>
      <c r="K37" s="70">
        <f>SUM(F37:J37)</f>
        <v>5</v>
      </c>
      <c r="L37" s="46">
        <v>1</v>
      </c>
      <c r="M37" s="46">
        <v>3</v>
      </c>
      <c r="N37" s="46"/>
      <c r="O37" s="46"/>
      <c r="P37" s="46"/>
      <c r="Q37" s="70">
        <f>SUM(L37:P37)</f>
        <v>4</v>
      </c>
      <c r="R37" s="221"/>
      <c r="S37" s="221">
        <v>1</v>
      </c>
      <c r="T37" s="221"/>
      <c r="U37" s="221"/>
      <c r="V37" s="221"/>
      <c r="W37" s="345">
        <f>SUM(R37:V37)</f>
        <v>1</v>
      </c>
      <c r="X37" s="64" t="s">
        <v>40</v>
      </c>
      <c r="Y37" s="64"/>
      <c r="Z37" s="64"/>
      <c r="AA37" s="64"/>
      <c r="AB37" s="64"/>
      <c r="AC37" s="64"/>
      <c r="AD37" s="64"/>
      <c r="AE37" s="64"/>
      <c r="AF37" s="64"/>
      <c r="AG37" s="64"/>
      <c r="AH37" s="64"/>
      <c r="AI37" s="64"/>
      <c r="AJ37" s="64"/>
      <c r="AK37" s="64"/>
      <c r="AL37" s="64"/>
      <c r="AM37" s="64" t="s">
        <v>40</v>
      </c>
      <c r="AN37" s="64"/>
      <c r="AO37" s="64"/>
      <c r="AP37" s="64"/>
      <c r="AQ37" s="64"/>
      <c r="AR37" s="96" t="s">
        <v>40</v>
      </c>
      <c r="AS37" s="96"/>
      <c r="AT37" s="96"/>
      <c r="AU37" s="96"/>
      <c r="AV37" s="96"/>
      <c r="AW37" s="96"/>
      <c r="AX37" s="96"/>
      <c r="AY37" s="96"/>
      <c r="AZ37" s="96"/>
      <c r="BA37" s="96"/>
      <c r="BB37" s="362">
        <f t="shared" ref="BB37:BB42" si="35">K37+AB37+AQ37</f>
        <v>5</v>
      </c>
      <c r="BC37" s="363">
        <f t="shared" ref="BC37:BC42" si="36">Q37+AG37+AV37</f>
        <v>4</v>
      </c>
      <c r="BD37" s="364">
        <f t="shared" ref="BD37:BD42" si="37">W37+AL37+BA37</f>
        <v>1</v>
      </c>
      <c r="BE37" s="96">
        <v>5</v>
      </c>
      <c r="BF37" s="96">
        <v>2</v>
      </c>
      <c r="BG37" s="96">
        <v>2</v>
      </c>
      <c r="BH37" s="96">
        <v>1</v>
      </c>
      <c r="BI37" s="97">
        <f>SUM(BE37:BH41)</f>
        <v>10</v>
      </c>
      <c r="BJ37" s="64">
        <v>4</v>
      </c>
      <c r="BK37" s="96">
        <v>2</v>
      </c>
      <c r="BL37" s="96">
        <v>2</v>
      </c>
      <c r="BM37" s="96">
        <v>1</v>
      </c>
      <c r="BN37" s="97">
        <v>9</v>
      </c>
      <c r="BO37" s="96">
        <v>1</v>
      </c>
      <c r="BP37" s="96">
        <v>0</v>
      </c>
      <c r="BQ37" s="96">
        <v>0</v>
      </c>
      <c r="BR37" s="96">
        <v>0</v>
      </c>
      <c r="BS37" s="136">
        <f>SUM(BO37:BR41)</f>
        <v>1</v>
      </c>
    </row>
    <row r="38" s="19" customFormat="1" ht="37" hidden="1" customHeight="1" spans="1:71">
      <c r="A38" s="46">
        <f t="shared" si="33"/>
        <v>33</v>
      </c>
      <c r="B38" s="46"/>
      <c r="C38" s="46"/>
      <c r="D38" s="46" t="s">
        <v>41</v>
      </c>
      <c r="E38" s="63"/>
      <c r="F38" s="328"/>
      <c r="G38" s="328"/>
      <c r="H38" s="330">
        <v>1</v>
      </c>
      <c r="I38" s="330">
        <v>1</v>
      </c>
      <c r="J38" s="330">
        <v>2</v>
      </c>
      <c r="K38" s="70">
        <f>SUM(F38:J38)</f>
        <v>4</v>
      </c>
      <c r="L38" s="46"/>
      <c r="M38" s="46"/>
      <c r="N38" s="46"/>
      <c r="O38" s="46"/>
      <c r="P38" s="46">
        <v>2</v>
      </c>
      <c r="Q38" s="70">
        <f>SUM(L38:P38)</f>
        <v>2</v>
      </c>
      <c r="R38" s="221"/>
      <c r="S38" s="221"/>
      <c r="T38" s="221">
        <v>1</v>
      </c>
      <c r="U38" s="221">
        <v>1</v>
      </c>
      <c r="V38" s="221"/>
      <c r="W38" s="345">
        <f>SUM(R38:V38)</f>
        <v>2</v>
      </c>
      <c r="X38" s="64"/>
      <c r="Y38" s="64"/>
      <c r="Z38" s="64"/>
      <c r="AA38" s="64"/>
      <c r="AB38" s="64"/>
      <c r="AC38" s="64"/>
      <c r="AD38" s="64"/>
      <c r="AE38" s="64"/>
      <c r="AF38" s="64"/>
      <c r="AG38" s="64"/>
      <c r="AH38" s="64"/>
      <c r="AI38" s="64"/>
      <c r="AJ38" s="64"/>
      <c r="AK38" s="64"/>
      <c r="AL38" s="64"/>
      <c r="AM38" s="64"/>
      <c r="AN38" s="64"/>
      <c r="AO38" s="64"/>
      <c r="AP38" s="64"/>
      <c r="AQ38" s="64"/>
      <c r="AR38" s="96"/>
      <c r="AS38" s="96"/>
      <c r="AT38" s="96"/>
      <c r="AU38" s="96"/>
      <c r="AV38" s="96"/>
      <c r="AW38" s="96"/>
      <c r="AX38" s="96"/>
      <c r="AY38" s="96"/>
      <c r="AZ38" s="96"/>
      <c r="BA38" s="96"/>
      <c r="BB38" s="362">
        <f t="shared" si="35"/>
        <v>4</v>
      </c>
      <c r="BC38" s="363">
        <f t="shared" si="36"/>
        <v>2</v>
      </c>
      <c r="BD38" s="364">
        <f t="shared" si="37"/>
        <v>2</v>
      </c>
      <c r="BE38" s="96"/>
      <c r="BF38" s="96"/>
      <c r="BG38" s="96"/>
      <c r="BH38" s="96"/>
      <c r="BI38" s="97"/>
      <c r="BJ38" s="64"/>
      <c r="BK38" s="96"/>
      <c r="BL38" s="96"/>
      <c r="BM38" s="96"/>
      <c r="BN38" s="97"/>
      <c r="BO38" s="96"/>
      <c r="BP38" s="96"/>
      <c r="BQ38" s="96"/>
      <c r="BR38" s="96"/>
      <c r="BS38" s="136"/>
    </row>
    <row r="39" s="19" customFormat="1" ht="37" hidden="1" customHeight="1" spans="1:71">
      <c r="A39" s="46">
        <f t="shared" si="33"/>
        <v>34</v>
      </c>
      <c r="B39" s="46"/>
      <c r="C39" s="46"/>
      <c r="D39" s="46" t="s">
        <v>42</v>
      </c>
      <c r="E39" s="63"/>
      <c r="F39" s="328"/>
      <c r="G39" s="328"/>
      <c r="H39" s="330">
        <v>1</v>
      </c>
      <c r="I39" s="330">
        <v>1</v>
      </c>
      <c r="J39" s="330">
        <v>4</v>
      </c>
      <c r="K39" s="70">
        <f>SUM(F39:J39)</f>
        <v>6</v>
      </c>
      <c r="L39" s="46"/>
      <c r="M39" s="46"/>
      <c r="N39" s="46">
        <v>1</v>
      </c>
      <c r="O39" s="46">
        <v>1</v>
      </c>
      <c r="P39" s="46">
        <v>1</v>
      </c>
      <c r="Q39" s="70">
        <f>SUM(L39:P39)</f>
        <v>3</v>
      </c>
      <c r="R39" s="221"/>
      <c r="S39" s="221"/>
      <c r="T39" s="221"/>
      <c r="U39" s="221"/>
      <c r="V39" s="221">
        <v>3</v>
      </c>
      <c r="W39" s="345">
        <f>SUM(R39:V39)</f>
        <v>3</v>
      </c>
      <c r="X39" s="64"/>
      <c r="Y39" s="64"/>
      <c r="Z39" s="64"/>
      <c r="AA39" s="64"/>
      <c r="AB39" s="64"/>
      <c r="AC39" s="64"/>
      <c r="AD39" s="64"/>
      <c r="AE39" s="64"/>
      <c r="AF39" s="64"/>
      <c r="AG39" s="64"/>
      <c r="AH39" s="64"/>
      <c r="AI39" s="64"/>
      <c r="AJ39" s="64"/>
      <c r="AK39" s="64"/>
      <c r="AL39" s="64"/>
      <c r="AM39" s="64"/>
      <c r="AN39" s="64"/>
      <c r="AO39" s="64"/>
      <c r="AP39" s="64"/>
      <c r="AQ39" s="64"/>
      <c r="AR39" s="96"/>
      <c r="AS39" s="96"/>
      <c r="AT39" s="96"/>
      <c r="AU39" s="96"/>
      <c r="AV39" s="96"/>
      <c r="AW39" s="96"/>
      <c r="AX39" s="96"/>
      <c r="AY39" s="96"/>
      <c r="AZ39" s="96"/>
      <c r="BA39" s="96"/>
      <c r="BB39" s="362">
        <f t="shared" si="35"/>
        <v>6</v>
      </c>
      <c r="BC39" s="363">
        <f t="shared" si="36"/>
        <v>3</v>
      </c>
      <c r="BD39" s="364">
        <f t="shared" si="37"/>
        <v>3</v>
      </c>
      <c r="BE39" s="96"/>
      <c r="BF39" s="96"/>
      <c r="BG39" s="96"/>
      <c r="BH39" s="96"/>
      <c r="BI39" s="97"/>
      <c r="BJ39" s="64"/>
      <c r="BK39" s="96"/>
      <c r="BL39" s="96"/>
      <c r="BM39" s="96"/>
      <c r="BN39" s="97"/>
      <c r="BO39" s="96"/>
      <c r="BP39" s="96"/>
      <c r="BQ39" s="96"/>
      <c r="BR39" s="96"/>
      <c r="BS39" s="136"/>
    </row>
    <row r="40" s="19" customFormat="1" ht="37" hidden="1" customHeight="1" spans="1:71">
      <c r="A40" s="46">
        <f t="shared" si="33"/>
        <v>35</v>
      </c>
      <c r="B40" s="46"/>
      <c r="C40" s="46"/>
      <c r="D40" s="46" t="s">
        <v>43</v>
      </c>
      <c r="E40" s="63"/>
      <c r="F40" s="328"/>
      <c r="G40" s="328"/>
      <c r="H40" s="330">
        <v>1</v>
      </c>
      <c r="I40" s="330">
        <v>1</v>
      </c>
      <c r="J40" s="330">
        <v>4</v>
      </c>
      <c r="K40" s="70">
        <f>SUM(F40:J40)</f>
        <v>6</v>
      </c>
      <c r="L40" s="46"/>
      <c r="M40" s="46"/>
      <c r="N40" s="46">
        <v>1</v>
      </c>
      <c r="O40" s="46">
        <v>1</v>
      </c>
      <c r="P40" s="46">
        <v>4</v>
      </c>
      <c r="Q40" s="70">
        <f>SUM(L40:P40)</f>
        <v>6</v>
      </c>
      <c r="R40" s="221"/>
      <c r="S40" s="221"/>
      <c r="T40" s="221"/>
      <c r="U40" s="221"/>
      <c r="V40" s="221"/>
      <c r="W40" s="345">
        <f>SUM(R40:V40)</f>
        <v>0</v>
      </c>
      <c r="X40" s="64"/>
      <c r="Y40" s="64"/>
      <c r="Z40" s="64"/>
      <c r="AA40" s="64"/>
      <c r="AB40" s="64"/>
      <c r="AC40" s="64"/>
      <c r="AD40" s="64"/>
      <c r="AE40" s="64"/>
      <c r="AF40" s="64"/>
      <c r="AG40" s="64"/>
      <c r="AH40" s="64"/>
      <c r="AI40" s="64"/>
      <c r="AJ40" s="64"/>
      <c r="AK40" s="64"/>
      <c r="AL40" s="64"/>
      <c r="AM40" s="64"/>
      <c r="AN40" s="64"/>
      <c r="AO40" s="64"/>
      <c r="AP40" s="64"/>
      <c r="AQ40" s="64"/>
      <c r="AR40" s="96"/>
      <c r="AS40" s="96"/>
      <c r="AT40" s="96"/>
      <c r="AU40" s="96"/>
      <c r="AV40" s="96"/>
      <c r="AW40" s="96"/>
      <c r="AX40" s="96"/>
      <c r="AY40" s="96"/>
      <c r="AZ40" s="96"/>
      <c r="BA40" s="96"/>
      <c r="BB40" s="362">
        <f t="shared" si="35"/>
        <v>6</v>
      </c>
      <c r="BC40" s="363">
        <f t="shared" si="36"/>
        <v>6</v>
      </c>
      <c r="BD40" s="364">
        <f t="shared" si="37"/>
        <v>0</v>
      </c>
      <c r="BE40" s="96"/>
      <c r="BF40" s="96"/>
      <c r="BG40" s="96"/>
      <c r="BH40" s="96"/>
      <c r="BI40" s="97"/>
      <c r="BJ40" s="64"/>
      <c r="BK40" s="96"/>
      <c r="BL40" s="96"/>
      <c r="BM40" s="96"/>
      <c r="BN40" s="97"/>
      <c r="BO40" s="96"/>
      <c r="BP40" s="96"/>
      <c r="BQ40" s="96"/>
      <c r="BR40" s="96"/>
      <c r="BS40" s="136"/>
    </row>
    <row r="41" s="19" customFormat="1" ht="37" hidden="1" customHeight="1" spans="1:71">
      <c r="A41" s="46">
        <f t="shared" si="33"/>
        <v>36</v>
      </c>
      <c r="B41" s="46"/>
      <c r="C41" s="46"/>
      <c r="D41" s="46" t="s">
        <v>44</v>
      </c>
      <c r="E41" s="63"/>
      <c r="F41" s="328"/>
      <c r="G41" s="328"/>
      <c r="H41" s="330">
        <v>1</v>
      </c>
      <c r="I41" s="330">
        <v>1</v>
      </c>
      <c r="J41" s="330">
        <v>2</v>
      </c>
      <c r="K41" s="70">
        <f>SUM(F41:J41)</f>
        <v>4</v>
      </c>
      <c r="L41" s="46"/>
      <c r="M41" s="46"/>
      <c r="N41" s="46">
        <v>1</v>
      </c>
      <c r="O41" s="46">
        <v>1</v>
      </c>
      <c r="P41" s="46">
        <v>2</v>
      </c>
      <c r="Q41" s="70">
        <f>SUM(L41:P41)</f>
        <v>4</v>
      </c>
      <c r="R41" s="221"/>
      <c r="S41" s="221"/>
      <c r="T41" s="221"/>
      <c r="U41" s="221"/>
      <c r="V41" s="221"/>
      <c r="W41" s="345">
        <f>SUM(R41:V41)</f>
        <v>0</v>
      </c>
      <c r="X41" s="64"/>
      <c r="Y41" s="64"/>
      <c r="Z41" s="64"/>
      <c r="AA41" s="64"/>
      <c r="AB41" s="64"/>
      <c r="AC41" s="64"/>
      <c r="AD41" s="64"/>
      <c r="AE41" s="64"/>
      <c r="AF41" s="64"/>
      <c r="AG41" s="64"/>
      <c r="AH41" s="64"/>
      <c r="AI41" s="64"/>
      <c r="AJ41" s="64"/>
      <c r="AK41" s="64"/>
      <c r="AL41" s="64"/>
      <c r="AM41" s="64"/>
      <c r="AN41" s="64"/>
      <c r="AO41" s="64"/>
      <c r="AP41" s="64"/>
      <c r="AQ41" s="64"/>
      <c r="AR41" s="96"/>
      <c r="AS41" s="96"/>
      <c r="AT41" s="96"/>
      <c r="AU41" s="96"/>
      <c r="AV41" s="96"/>
      <c r="AW41" s="96"/>
      <c r="AX41" s="96"/>
      <c r="AY41" s="96"/>
      <c r="AZ41" s="96"/>
      <c r="BA41" s="96"/>
      <c r="BB41" s="362">
        <f t="shared" si="35"/>
        <v>4</v>
      </c>
      <c r="BC41" s="363">
        <f t="shared" si="36"/>
        <v>4</v>
      </c>
      <c r="BD41" s="364">
        <f t="shared" si="37"/>
        <v>0</v>
      </c>
      <c r="BE41" s="96"/>
      <c r="BF41" s="96"/>
      <c r="BG41" s="96"/>
      <c r="BH41" s="96"/>
      <c r="BI41" s="97"/>
      <c r="BJ41" s="64"/>
      <c r="BK41" s="96"/>
      <c r="BL41" s="96"/>
      <c r="BM41" s="96"/>
      <c r="BN41" s="97"/>
      <c r="BO41" s="96"/>
      <c r="BP41" s="96"/>
      <c r="BQ41" s="96"/>
      <c r="BR41" s="96"/>
      <c r="BS41" s="136"/>
    </row>
    <row r="42" s="19" customFormat="1" ht="37" customHeight="1" spans="1:71">
      <c r="A42" s="46">
        <f t="shared" ref="A42:A51" si="38">ROW()-5</f>
        <v>37</v>
      </c>
      <c r="B42" s="46"/>
      <c r="C42" s="46" t="s">
        <v>73</v>
      </c>
      <c r="D42" s="46" t="s">
        <v>74</v>
      </c>
      <c r="E42" s="63">
        <v>111.29</v>
      </c>
      <c r="F42" s="328"/>
      <c r="G42" s="328"/>
      <c r="H42" s="330"/>
      <c r="I42" s="330"/>
      <c r="J42" s="330"/>
      <c r="K42" s="70">
        <f t="shared" ref="K42:K51" si="39">SUM(F42:J42)</f>
        <v>0</v>
      </c>
      <c r="L42" s="46"/>
      <c r="M42" s="46"/>
      <c r="N42" s="46"/>
      <c r="O42" s="46"/>
      <c r="P42" s="46"/>
      <c r="Q42" s="70">
        <f t="shared" ref="Q42:Q51" si="40">SUM(L42:P42)</f>
        <v>0</v>
      </c>
      <c r="R42" s="236"/>
      <c r="S42" s="236"/>
      <c r="T42" s="236"/>
      <c r="U42" s="236"/>
      <c r="V42" s="236"/>
      <c r="W42" s="345">
        <f t="shared" ref="W42:W51" si="41">SUM(R42:V42)</f>
        <v>0</v>
      </c>
      <c r="X42" s="145"/>
      <c r="Y42" s="145">
        <v>1</v>
      </c>
      <c r="Z42" s="145">
        <v>1</v>
      </c>
      <c r="AA42" s="145">
        <v>1</v>
      </c>
      <c r="AB42" s="67">
        <f>SUM(X42:AA43)</f>
        <v>3</v>
      </c>
      <c r="AC42" s="145"/>
      <c r="AD42" s="145">
        <v>1</v>
      </c>
      <c r="AE42" s="145">
        <v>0</v>
      </c>
      <c r="AF42" s="145">
        <v>0</v>
      </c>
      <c r="AG42" s="67">
        <f>SUM(AC42:AF44)</f>
        <v>1</v>
      </c>
      <c r="AH42" s="145"/>
      <c r="AI42" s="145"/>
      <c r="AJ42" s="145">
        <v>1</v>
      </c>
      <c r="AK42" s="145">
        <v>1</v>
      </c>
      <c r="AL42" s="67">
        <f>SUM(AH42:AK44)</f>
        <v>2</v>
      </c>
      <c r="AM42" s="64">
        <v>1</v>
      </c>
      <c r="AN42" s="64">
        <v>5</v>
      </c>
      <c r="AO42" s="64">
        <v>2</v>
      </c>
      <c r="AP42" s="64"/>
      <c r="AQ42" s="98">
        <f>SUM(AM42:AP42)</f>
        <v>8</v>
      </c>
      <c r="AR42" s="96"/>
      <c r="AS42" s="96">
        <v>4</v>
      </c>
      <c r="AT42" s="96"/>
      <c r="AU42" s="96"/>
      <c r="AV42" s="97">
        <f>SUM(AR42:AU42)</f>
        <v>4</v>
      </c>
      <c r="AW42" s="96">
        <f>AM42-AR42</f>
        <v>1</v>
      </c>
      <c r="AX42" s="96">
        <f>AN42-AS42</f>
        <v>1</v>
      </c>
      <c r="AY42" s="96">
        <f>AO42-AT42</f>
        <v>2</v>
      </c>
      <c r="AZ42" s="96">
        <f>AP42-AU42</f>
        <v>0</v>
      </c>
      <c r="BA42" s="97">
        <f>SUM(AW42:AZ42)</f>
        <v>4</v>
      </c>
      <c r="BB42" s="362">
        <f t="shared" si="35"/>
        <v>11</v>
      </c>
      <c r="BC42" s="363">
        <f t="shared" si="36"/>
        <v>5</v>
      </c>
      <c r="BD42" s="364">
        <f t="shared" si="37"/>
        <v>6</v>
      </c>
      <c r="BE42" s="96">
        <v>4</v>
      </c>
      <c r="BF42" s="96">
        <v>1</v>
      </c>
      <c r="BG42" s="96">
        <v>1</v>
      </c>
      <c r="BH42" s="96">
        <v>1</v>
      </c>
      <c r="BI42" s="97">
        <f>SUM(BE42:BH42)</f>
        <v>7</v>
      </c>
      <c r="BJ42" s="96"/>
      <c r="BK42" s="96"/>
      <c r="BL42" s="96"/>
      <c r="BM42" s="64"/>
      <c r="BN42" s="98">
        <f>SUM(BJ42:BM42)</f>
        <v>0</v>
      </c>
      <c r="BO42" s="64">
        <f>BE42-BJ42</f>
        <v>4</v>
      </c>
      <c r="BP42" s="64">
        <f>BF42-BK42</f>
        <v>1</v>
      </c>
      <c r="BQ42" s="64">
        <f>BG42-BL42</f>
        <v>1</v>
      </c>
      <c r="BR42" s="64">
        <f>BH42-BM42</f>
        <v>1</v>
      </c>
      <c r="BS42" s="98">
        <f>SUM(BO42:BR42)</f>
        <v>7</v>
      </c>
    </row>
    <row r="43" s="19" customFormat="1" ht="37" customHeight="1" spans="1:71">
      <c r="A43" s="46">
        <f t="shared" si="38"/>
        <v>38</v>
      </c>
      <c r="B43" s="46"/>
      <c r="C43" s="46"/>
      <c r="D43" s="46" t="s">
        <v>75</v>
      </c>
      <c r="E43" s="63">
        <v>85.265</v>
      </c>
      <c r="F43" s="328"/>
      <c r="G43" s="328"/>
      <c r="H43" s="330"/>
      <c r="I43" s="330"/>
      <c r="J43" s="330"/>
      <c r="K43" s="70">
        <f t="shared" si="39"/>
        <v>0</v>
      </c>
      <c r="L43" s="46"/>
      <c r="M43" s="46"/>
      <c r="N43" s="46"/>
      <c r="O43" s="46"/>
      <c r="P43" s="46"/>
      <c r="Q43" s="70">
        <f t="shared" si="40"/>
        <v>0</v>
      </c>
      <c r="R43" s="236"/>
      <c r="S43" s="236"/>
      <c r="T43" s="236"/>
      <c r="U43" s="236"/>
      <c r="V43" s="236"/>
      <c r="W43" s="345">
        <f t="shared" si="41"/>
        <v>0</v>
      </c>
      <c r="X43" s="146"/>
      <c r="Y43" s="146"/>
      <c r="Z43" s="146"/>
      <c r="AA43" s="146"/>
      <c r="AB43" s="68"/>
      <c r="AC43" s="146"/>
      <c r="AD43" s="146"/>
      <c r="AE43" s="146"/>
      <c r="AF43" s="146"/>
      <c r="AG43" s="68"/>
      <c r="AH43" s="146"/>
      <c r="AI43" s="146"/>
      <c r="AJ43" s="146"/>
      <c r="AK43" s="146"/>
      <c r="AL43" s="68"/>
      <c r="AM43" s="64">
        <v>1</v>
      </c>
      <c r="AN43" s="64">
        <v>5</v>
      </c>
      <c r="AO43" s="64">
        <v>1</v>
      </c>
      <c r="AP43" s="64"/>
      <c r="AQ43" s="98">
        <f t="shared" ref="AQ43:AQ51" si="42">SUM(AM43:AP43)</f>
        <v>7</v>
      </c>
      <c r="AR43" s="96">
        <v>1</v>
      </c>
      <c r="AS43" s="96">
        <v>1</v>
      </c>
      <c r="AT43" s="96"/>
      <c r="AU43" s="96"/>
      <c r="AV43" s="97">
        <f t="shared" ref="AV43:AV51" si="43">SUM(AR43:AU43)</f>
        <v>2</v>
      </c>
      <c r="AW43" s="96">
        <f t="shared" ref="AW43:AW51" si="44">AM43-AR43</f>
        <v>0</v>
      </c>
      <c r="AX43" s="96">
        <f t="shared" ref="AX43:AX51" si="45">AN43-AS43</f>
        <v>4</v>
      </c>
      <c r="AY43" s="96">
        <f t="shared" ref="AY43:AY51" si="46">AO43-AT43</f>
        <v>1</v>
      </c>
      <c r="AZ43" s="96">
        <f t="shared" ref="AZ43:AZ51" si="47">AP43-AU43</f>
        <v>0</v>
      </c>
      <c r="BA43" s="97">
        <f t="shared" ref="BA43:BA51" si="48">SUM(AW43:AZ43)</f>
        <v>5</v>
      </c>
      <c r="BB43" s="362">
        <f>AQ43</f>
        <v>7</v>
      </c>
      <c r="BC43" s="363">
        <f>AV43</f>
        <v>2</v>
      </c>
      <c r="BD43" s="364">
        <f>BA43</f>
        <v>5</v>
      </c>
      <c r="BE43" s="96">
        <v>3</v>
      </c>
      <c r="BF43" s="96">
        <v>1</v>
      </c>
      <c r="BG43" s="96">
        <v>1</v>
      </c>
      <c r="BH43" s="96"/>
      <c r="BI43" s="97">
        <f t="shared" ref="BI43:BI51" si="49">SUM(BE43:BH43)</f>
        <v>5</v>
      </c>
      <c r="BJ43" s="96">
        <v>1</v>
      </c>
      <c r="BK43" s="96"/>
      <c r="BL43" s="96"/>
      <c r="BM43" s="64"/>
      <c r="BN43" s="98">
        <f t="shared" ref="BN43:BN51" si="50">SUM(BJ43:BM43)</f>
        <v>1</v>
      </c>
      <c r="BO43" s="64">
        <f t="shared" ref="BO43:BO51" si="51">BE43-BJ43</f>
        <v>2</v>
      </c>
      <c r="BP43" s="64">
        <f t="shared" ref="BP43:BP51" si="52">BF43-BK43</f>
        <v>1</v>
      </c>
      <c r="BQ43" s="64">
        <f t="shared" ref="BQ43:BQ51" si="53">BG43-BL43</f>
        <v>1</v>
      </c>
      <c r="BR43" s="64">
        <f t="shared" ref="BR43:BR51" si="54">BH43-BM43</f>
        <v>0</v>
      </c>
      <c r="BS43" s="98">
        <f t="shared" ref="BS43:BS51" si="55">SUM(BO43:BR43)</f>
        <v>4</v>
      </c>
    </row>
    <row r="44" s="19" customFormat="1" ht="37" customHeight="1" spans="1:71">
      <c r="A44" s="46">
        <f t="shared" si="38"/>
        <v>39</v>
      </c>
      <c r="B44" s="46"/>
      <c r="C44" s="46"/>
      <c r="D44" s="46" t="s">
        <v>76</v>
      </c>
      <c r="E44" s="63">
        <v>151</v>
      </c>
      <c r="F44" s="328"/>
      <c r="G44" s="328"/>
      <c r="H44" s="330"/>
      <c r="I44" s="330"/>
      <c r="J44" s="330"/>
      <c r="K44" s="70">
        <f t="shared" si="39"/>
        <v>0</v>
      </c>
      <c r="L44" s="46"/>
      <c r="M44" s="46"/>
      <c r="N44" s="46"/>
      <c r="O44" s="46"/>
      <c r="P44" s="46"/>
      <c r="Q44" s="70">
        <f t="shared" si="40"/>
        <v>0</v>
      </c>
      <c r="R44" s="236"/>
      <c r="S44" s="236"/>
      <c r="T44" s="236"/>
      <c r="U44" s="236"/>
      <c r="V44" s="236"/>
      <c r="W44" s="345">
        <f t="shared" si="41"/>
        <v>0</v>
      </c>
      <c r="X44" s="147"/>
      <c r="Y44" s="147"/>
      <c r="Z44" s="147"/>
      <c r="AA44" s="147"/>
      <c r="AB44" s="69"/>
      <c r="AC44" s="147"/>
      <c r="AD44" s="147"/>
      <c r="AE44" s="147"/>
      <c r="AF44" s="147"/>
      <c r="AG44" s="69"/>
      <c r="AH44" s="147"/>
      <c r="AI44" s="147"/>
      <c r="AJ44" s="147"/>
      <c r="AK44" s="147"/>
      <c r="AL44" s="69"/>
      <c r="AM44" s="64">
        <v>1</v>
      </c>
      <c r="AN44" s="64">
        <v>6</v>
      </c>
      <c r="AO44" s="64">
        <v>1</v>
      </c>
      <c r="AP44" s="64"/>
      <c r="AQ44" s="98">
        <f t="shared" si="42"/>
        <v>8</v>
      </c>
      <c r="AR44" s="96">
        <v>1</v>
      </c>
      <c r="AS44" s="96">
        <v>3</v>
      </c>
      <c r="AT44" s="96">
        <v>1</v>
      </c>
      <c r="AU44" s="96"/>
      <c r="AV44" s="97">
        <f t="shared" si="43"/>
        <v>5</v>
      </c>
      <c r="AW44" s="96">
        <f t="shared" si="44"/>
        <v>0</v>
      </c>
      <c r="AX44" s="96">
        <f t="shared" si="45"/>
        <v>3</v>
      </c>
      <c r="AY44" s="96">
        <f t="shared" si="46"/>
        <v>0</v>
      </c>
      <c r="AZ44" s="96">
        <f t="shared" si="47"/>
        <v>0</v>
      </c>
      <c r="BA44" s="97">
        <f t="shared" si="48"/>
        <v>3</v>
      </c>
      <c r="BB44" s="362">
        <f>AQ44</f>
        <v>8</v>
      </c>
      <c r="BC44" s="363">
        <f>AV44</f>
        <v>5</v>
      </c>
      <c r="BD44" s="364">
        <f>BA44</f>
        <v>3</v>
      </c>
      <c r="BE44" s="96">
        <v>3</v>
      </c>
      <c r="BF44" s="96">
        <v>1</v>
      </c>
      <c r="BG44" s="96">
        <v>1</v>
      </c>
      <c r="BH44" s="96"/>
      <c r="BI44" s="97">
        <f t="shared" si="49"/>
        <v>5</v>
      </c>
      <c r="BJ44" s="96">
        <v>2</v>
      </c>
      <c r="BK44" s="96"/>
      <c r="BL44" s="96">
        <v>1</v>
      </c>
      <c r="BM44" s="64"/>
      <c r="BN44" s="98">
        <f t="shared" si="50"/>
        <v>3</v>
      </c>
      <c r="BO44" s="64">
        <f t="shared" si="51"/>
        <v>1</v>
      </c>
      <c r="BP44" s="64">
        <f t="shared" si="52"/>
        <v>1</v>
      </c>
      <c r="BQ44" s="64">
        <f t="shared" si="53"/>
        <v>0</v>
      </c>
      <c r="BR44" s="64">
        <f t="shared" si="54"/>
        <v>0</v>
      </c>
      <c r="BS44" s="98">
        <f t="shared" si="55"/>
        <v>2</v>
      </c>
    </row>
    <row r="45" s="19" customFormat="1" ht="37" customHeight="1" spans="1:71">
      <c r="A45" s="46">
        <f t="shared" si="38"/>
        <v>40</v>
      </c>
      <c r="B45" s="46"/>
      <c r="C45" s="46" t="s">
        <v>77</v>
      </c>
      <c r="D45" s="46" t="s">
        <v>78</v>
      </c>
      <c r="E45" s="63">
        <v>106.966</v>
      </c>
      <c r="F45" s="328"/>
      <c r="G45" s="328"/>
      <c r="H45" s="330"/>
      <c r="I45" s="330"/>
      <c r="J45" s="330"/>
      <c r="K45" s="70">
        <f t="shared" si="39"/>
        <v>0</v>
      </c>
      <c r="L45" s="46"/>
      <c r="M45" s="46"/>
      <c r="N45" s="46"/>
      <c r="O45" s="46"/>
      <c r="P45" s="46"/>
      <c r="Q45" s="70">
        <f t="shared" si="40"/>
        <v>0</v>
      </c>
      <c r="R45" s="236"/>
      <c r="S45" s="236"/>
      <c r="T45" s="236"/>
      <c r="U45" s="236"/>
      <c r="V45" s="236"/>
      <c r="W45" s="345">
        <f t="shared" si="41"/>
        <v>0</v>
      </c>
      <c r="X45" s="145"/>
      <c r="Y45" s="145">
        <v>1</v>
      </c>
      <c r="Z45" s="145">
        <v>1</v>
      </c>
      <c r="AA45" s="145">
        <v>1</v>
      </c>
      <c r="AB45" s="67">
        <v>3</v>
      </c>
      <c r="AC45" s="145"/>
      <c r="AD45" s="145">
        <v>1</v>
      </c>
      <c r="AE45" s="145">
        <v>0</v>
      </c>
      <c r="AF45" s="145">
        <v>0</v>
      </c>
      <c r="AG45" s="67">
        <f>SUM(AC45:AF47)</f>
        <v>1</v>
      </c>
      <c r="AH45" s="145"/>
      <c r="AI45" s="145"/>
      <c r="AJ45" s="145">
        <v>1</v>
      </c>
      <c r="AK45" s="145">
        <v>1</v>
      </c>
      <c r="AL45" s="67">
        <f>SUM(AH45:AK47)</f>
        <v>2</v>
      </c>
      <c r="AM45" s="64">
        <v>1</v>
      </c>
      <c r="AN45" s="64">
        <v>6</v>
      </c>
      <c r="AO45" s="64">
        <v>1</v>
      </c>
      <c r="AP45" s="64"/>
      <c r="AQ45" s="98">
        <f t="shared" si="42"/>
        <v>8</v>
      </c>
      <c r="AR45" s="96">
        <v>1</v>
      </c>
      <c r="AS45" s="96">
        <v>3</v>
      </c>
      <c r="AT45" s="96">
        <v>1</v>
      </c>
      <c r="AU45" s="96"/>
      <c r="AV45" s="97">
        <f t="shared" si="43"/>
        <v>5</v>
      </c>
      <c r="AW45" s="96">
        <f t="shared" si="44"/>
        <v>0</v>
      </c>
      <c r="AX45" s="96">
        <f t="shared" si="45"/>
        <v>3</v>
      </c>
      <c r="AY45" s="96">
        <f t="shared" si="46"/>
        <v>0</v>
      </c>
      <c r="AZ45" s="96">
        <f t="shared" si="47"/>
        <v>0</v>
      </c>
      <c r="BA45" s="97">
        <f t="shared" si="48"/>
        <v>3</v>
      </c>
      <c r="BB45" s="362">
        <f>AQ45</f>
        <v>8</v>
      </c>
      <c r="BC45" s="362">
        <f>AV45</f>
        <v>5</v>
      </c>
      <c r="BD45" s="362">
        <f>BA45</f>
        <v>3</v>
      </c>
      <c r="BE45" s="96">
        <v>3</v>
      </c>
      <c r="BF45" s="96">
        <v>1</v>
      </c>
      <c r="BG45" s="96">
        <v>1</v>
      </c>
      <c r="BH45" s="96">
        <v>1</v>
      </c>
      <c r="BI45" s="97">
        <f t="shared" si="49"/>
        <v>6</v>
      </c>
      <c r="BJ45" s="96"/>
      <c r="BK45" s="96"/>
      <c r="BL45" s="96"/>
      <c r="BM45" s="64"/>
      <c r="BN45" s="98">
        <f t="shared" si="50"/>
        <v>0</v>
      </c>
      <c r="BO45" s="64">
        <f t="shared" si="51"/>
        <v>3</v>
      </c>
      <c r="BP45" s="64">
        <f t="shared" si="52"/>
        <v>1</v>
      </c>
      <c r="BQ45" s="64">
        <f t="shared" si="53"/>
        <v>1</v>
      </c>
      <c r="BR45" s="64">
        <f t="shared" si="54"/>
        <v>1</v>
      </c>
      <c r="BS45" s="98">
        <f t="shared" si="55"/>
        <v>6</v>
      </c>
    </row>
    <row r="46" s="19" customFormat="1" ht="37" customHeight="1" spans="1:71">
      <c r="A46" s="46">
        <f t="shared" si="38"/>
        <v>41</v>
      </c>
      <c r="B46" s="46"/>
      <c r="C46" s="46"/>
      <c r="D46" s="46" t="s">
        <v>79</v>
      </c>
      <c r="E46" s="63">
        <v>86.55</v>
      </c>
      <c r="F46" s="328"/>
      <c r="G46" s="328"/>
      <c r="H46" s="330"/>
      <c r="I46" s="330"/>
      <c r="J46" s="330"/>
      <c r="K46" s="70">
        <f t="shared" si="39"/>
        <v>0</v>
      </c>
      <c r="L46" s="46"/>
      <c r="M46" s="46"/>
      <c r="N46" s="46"/>
      <c r="O46" s="46"/>
      <c r="P46" s="46"/>
      <c r="Q46" s="70">
        <f t="shared" si="40"/>
        <v>0</v>
      </c>
      <c r="R46" s="236"/>
      <c r="S46" s="236"/>
      <c r="T46" s="236"/>
      <c r="U46" s="236"/>
      <c r="V46" s="236"/>
      <c r="W46" s="345">
        <f t="shared" si="41"/>
        <v>0</v>
      </c>
      <c r="X46" s="146"/>
      <c r="Y46" s="146"/>
      <c r="Z46" s="146"/>
      <c r="AA46" s="146"/>
      <c r="AB46" s="68"/>
      <c r="AC46" s="146"/>
      <c r="AD46" s="146"/>
      <c r="AE46" s="146"/>
      <c r="AF46" s="146"/>
      <c r="AG46" s="68"/>
      <c r="AH46" s="146"/>
      <c r="AI46" s="146"/>
      <c r="AJ46" s="146"/>
      <c r="AK46" s="146"/>
      <c r="AL46" s="68"/>
      <c r="AM46" s="64">
        <v>1</v>
      </c>
      <c r="AN46" s="64">
        <v>5</v>
      </c>
      <c r="AO46" s="64">
        <v>1</v>
      </c>
      <c r="AP46" s="64"/>
      <c r="AQ46" s="98">
        <f t="shared" si="42"/>
        <v>7</v>
      </c>
      <c r="AR46" s="96">
        <v>1</v>
      </c>
      <c r="AS46" s="96">
        <v>1</v>
      </c>
      <c r="AT46" s="96">
        <v>1</v>
      </c>
      <c r="AU46" s="96"/>
      <c r="AV46" s="97">
        <f t="shared" si="43"/>
        <v>3</v>
      </c>
      <c r="AW46" s="96">
        <f t="shared" si="44"/>
        <v>0</v>
      </c>
      <c r="AX46" s="96">
        <f t="shared" si="45"/>
        <v>4</v>
      </c>
      <c r="AY46" s="96">
        <f t="shared" si="46"/>
        <v>0</v>
      </c>
      <c r="AZ46" s="96">
        <f t="shared" si="47"/>
        <v>0</v>
      </c>
      <c r="BA46" s="97">
        <f t="shared" si="48"/>
        <v>4</v>
      </c>
      <c r="BB46" s="362">
        <f>AQ46</f>
        <v>7</v>
      </c>
      <c r="BC46" s="363">
        <f>AV46</f>
        <v>3</v>
      </c>
      <c r="BD46" s="364">
        <f>BA46</f>
        <v>4</v>
      </c>
      <c r="BE46" s="96">
        <v>3</v>
      </c>
      <c r="BF46" s="96">
        <v>1</v>
      </c>
      <c r="BG46" s="96">
        <v>1</v>
      </c>
      <c r="BH46" s="96">
        <v>1</v>
      </c>
      <c r="BI46" s="97">
        <f t="shared" si="49"/>
        <v>6</v>
      </c>
      <c r="BJ46" s="96">
        <v>1</v>
      </c>
      <c r="BK46" s="96"/>
      <c r="BL46" s="96"/>
      <c r="BM46" s="64"/>
      <c r="BN46" s="98">
        <f t="shared" si="50"/>
        <v>1</v>
      </c>
      <c r="BO46" s="64">
        <f t="shared" si="51"/>
        <v>2</v>
      </c>
      <c r="BP46" s="64">
        <f t="shared" si="52"/>
        <v>1</v>
      </c>
      <c r="BQ46" s="64">
        <f t="shared" si="53"/>
        <v>1</v>
      </c>
      <c r="BR46" s="64">
        <f t="shared" si="54"/>
        <v>1</v>
      </c>
      <c r="BS46" s="98">
        <f t="shared" si="55"/>
        <v>5</v>
      </c>
    </row>
    <row r="47" s="19" customFormat="1" ht="37" customHeight="1" spans="1:71">
      <c r="A47" s="46">
        <f t="shared" si="38"/>
        <v>42</v>
      </c>
      <c r="B47" s="46"/>
      <c r="C47" s="57"/>
      <c r="D47" s="46" t="s">
        <v>80</v>
      </c>
      <c r="E47" s="63">
        <v>144.426</v>
      </c>
      <c r="F47" s="328"/>
      <c r="G47" s="328"/>
      <c r="H47" s="330"/>
      <c r="I47" s="330"/>
      <c r="J47" s="330"/>
      <c r="K47" s="70">
        <f t="shared" si="39"/>
        <v>0</v>
      </c>
      <c r="L47" s="46"/>
      <c r="M47" s="46"/>
      <c r="N47" s="46"/>
      <c r="O47" s="46"/>
      <c r="P47" s="46"/>
      <c r="Q47" s="70">
        <f t="shared" si="40"/>
        <v>0</v>
      </c>
      <c r="R47" s="236"/>
      <c r="S47" s="236"/>
      <c r="T47" s="236"/>
      <c r="U47" s="236"/>
      <c r="V47" s="236"/>
      <c r="W47" s="345">
        <f t="shared" si="41"/>
        <v>0</v>
      </c>
      <c r="X47" s="147"/>
      <c r="Y47" s="147"/>
      <c r="Z47" s="147"/>
      <c r="AA47" s="147"/>
      <c r="AB47" s="69"/>
      <c r="AC47" s="147"/>
      <c r="AD47" s="147"/>
      <c r="AE47" s="147"/>
      <c r="AF47" s="147"/>
      <c r="AG47" s="69"/>
      <c r="AH47" s="147"/>
      <c r="AI47" s="147"/>
      <c r="AJ47" s="147"/>
      <c r="AK47" s="147"/>
      <c r="AL47" s="69"/>
      <c r="AM47" s="64">
        <v>1</v>
      </c>
      <c r="AN47" s="64">
        <v>5</v>
      </c>
      <c r="AO47" s="64">
        <v>2</v>
      </c>
      <c r="AP47" s="64">
        <v>55</v>
      </c>
      <c r="AQ47" s="98">
        <f t="shared" si="42"/>
        <v>63</v>
      </c>
      <c r="AR47" s="96">
        <v>1</v>
      </c>
      <c r="AS47" s="96">
        <v>2</v>
      </c>
      <c r="AT47" s="96"/>
      <c r="AU47" s="96"/>
      <c r="AV47" s="97">
        <f t="shared" si="43"/>
        <v>3</v>
      </c>
      <c r="AW47" s="96">
        <f t="shared" si="44"/>
        <v>0</v>
      </c>
      <c r="AX47" s="96">
        <f t="shared" si="45"/>
        <v>3</v>
      </c>
      <c r="AY47" s="96">
        <f t="shared" si="46"/>
        <v>2</v>
      </c>
      <c r="AZ47" s="365">
        <v>55</v>
      </c>
      <c r="BA47" s="97">
        <f t="shared" si="48"/>
        <v>60</v>
      </c>
      <c r="BB47" s="362">
        <f>AB45+AQ47</f>
        <v>66</v>
      </c>
      <c r="BC47" s="363">
        <f>AG45+AV47</f>
        <v>4</v>
      </c>
      <c r="BD47" s="364">
        <f>AL45+BA47</f>
        <v>62</v>
      </c>
      <c r="BE47" s="96">
        <v>4</v>
      </c>
      <c r="BF47" s="96">
        <v>2</v>
      </c>
      <c r="BG47" s="96">
        <v>2</v>
      </c>
      <c r="BH47" s="96">
        <v>1</v>
      </c>
      <c r="BI47" s="97">
        <f t="shared" si="49"/>
        <v>9</v>
      </c>
      <c r="BJ47" s="96">
        <v>2</v>
      </c>
      <c r="BK47" s="96"/>
      <c r="BL47" s="96"/>
      <c r="BM47" s="64"/>
      <c r="BN47" s="98">
        <f t="shared" si="50"/>
        <v>2</v>
      </c>
      <c r="BO47" s="64">
        <f t="shared" si="51"/>
        <v>2</v>
      </c>
      <c r="BP47" s="64">
        <f t="shared" si="52"/>
        <v>2</v>
      </c>
      <c r="BQ47" s="64">
        <f t="shared" si="53"/>
        <v>2</v>
      </c>
      <c r="BR47" s="64">
        <f t="shared" si="54"/>
        <v>1</v>
      </c>
      <c r="BS47" s="98">
        <f t="shared" si="55"/>
        <v>7</v>
      </c>
    </row>
    <row r="48" s="19" customFormat="1" ht="37" customHeight="1" spans="1:71">
      <c r="A48" s="46">
        <f t="shared" si="38"/>
        <v>43</v>
      </c>
      <c r="B48" s="46"/>
      <c r="C48" s="46" t="s">
        <v>81</v>
      </c>
      <c r="D48" s="46" t="s">
        <v>82</v>
      </c>
      <c r="E48" s="63">
        <v>125</v>
      </c>
      <c r="F48" s="328"/>
      <c r="G48" s="328"/>
      <c r="H48" s="330"/>
      <c r="I48" s="330"/>
      <c r="J48" s="330"/>
      <c r="K48" s="70">
        <f t="shared" si="39"/>
        <v>0</v>
      </c>
      <c r="L48" s="46"/>
      <c r="M48" s="46"/>
      <c r="N48" s="46"/>
      <c r="O48" s="46"/>
      <c r="P48" s="46"/>
      <c r="Q48" s="70">
        <f t="shared" si="40"/>
        <v>0</v>
      </c>
      <c r="R48" s="236"/>
      <c r="S48" s="236"/>
      <c r="T48" s="236"/>
      <c r="U48" s="236"/>
      <c r="V48" s="236"/>
      <c r="W48" s="345">
        <f t="shared" si="41"/>
        <v>0</v>
      </c>
      <c r="X48" s="64"/>
      <c r="Y48" s="64">
        <v>1</v>
      </c>
      <c r="Z48" s="64">
        <v>1</v>
      </c>
      <c r="AA48" s="64">
        <v>1</v>
      </c>
      <c r="AB48" s="70">
        <f>SUM(K48:AA48)</f>
        <v>3</v>
      </c>
      <c r="AC48" s="64"/>
      <c r="AD48" s="64">
        <v>1</v>
      </c>
      <c r="AE48" s="64">
        <v>0</v>
      </c>
      <c r="AF48" s="64">
        <v>1</v>
      </c>
      <c r="AG48" s="70">
        <f>SUM(AC48:AF51)</f>
        <v>2</v>
      </c>
      <c r="AH48" s="64"/>
      <c r="AI48" s="64"/>
      <c r="AJ48" s="64">
        <v>1</v>
      </c>
      <c r="AK48" s="64"/>
      <c r="AL48" s="70">
        <f>SUM(AH48:AK51)</f>
        <v>1</v>
      </c>
      <c r="AM48" s="64">
        <v>1</v>
      </c>
      <c r="AN48" s="64">
        <v>5</v>
      </c>
      <c r="AO48" s="64">
        <v>2</v>
      </c>
      <c r="AP48" s="64"/>
      <c r="AQ48" s="98">
        <f t="shared" si="42"/>
        <v>8</v>
      </c>
      <c r="AR48" s="96">
        <v>1</v>
      </c>
      <c r="AS48" s="96">
        <v>5</v>
      </c>
      <c r="AT48" s="96">
        <v>2</v>
      </c>
      <c r="AU48" s="96"/>
      <c r="AV48" s="97">
        <f t="shared" si="43"/>
        <v>8</v>
      </c>
      <c r="AW48" s="96">
        <f t="shared" si="44"/>
        <v>0</v>
      </c>
      <c r="AX48" s="96">
        <f t="shared" si="45"/>
        <v>0</v>
      </c>
      <c r="AY48" s="96">
        <f t="shared" si="46"/>
        <v>0</v>
      </c>
      <c r="AZ48" s="96">
        <f t="shared" si="47"/>
        <v>0</v>
      </c>
      <c r="BA48" s="97">
        <f t="shared" si="48"/>
        <v>0</v>
      </c>
      <c r="BB48" s="362">
        <f>K48+AB48+AQ48</f>
        <v>11</v>
      </c>
      <c r="BC48" s="363">
        <f>Q48+AG48+AV48</f>
        <v>10</v>
      </c>
      <c r="BD48" s="364">
        <f>W48+AL48+BA48</f>
        <v>1</v>
      </c>
      <c r="BE48" s="96">
        <v>4</v>
      </c>
      <c r="BF48" s="96">
        <v>2</v>
      </c>
      <c r="BG48" s="96">
        <v>2</v>
      </c>
      <c r="BH48" s="96">
        <v>1</v>
      </c>
      <c r="BI48" s="97">
        <f t="shared" si="49"/>
        <v>9</v>
      </c>
      <c r="BJ48" s="96">
        <v>4</v>
      </c>
      <c r="BK48" s="96">
        <v>2</v>
      </c>
      <c r="BL48" s="96">
        <v>2</v>
      </c>
      <c r="BM48" s="64"/>
      <c r="BN48" s="98">
        <f t="shared" si="50"/>
        <v>8</v>
      </c>
      <c r="BO48" s="64">
        <f t="shared" si="51"/>
        <v>0</v>
      </c>
      <c r="BP48" s="64">
        <f t="shared" si="52"/>
        <v>0</v>
      </c>
      <c r="BQ48" s="64">
        <f t="shared" si="53"/>
        <v>0</v>
      </c>
      <c r="BR48" s="64">
        <f t="shared" si="54"/>
        <v>1</v>
      </c>
      <c r="BS48" s="98">
        <f t="shared" si="55"/>
        <v>1</v>
      </c>
    </row>
    <row r="49" s="19" customFormat="1" ht="37" customHeight="1" spans="1:71">
      <c r="A49" s="46">
        <f t="shared" si="38"/>
        <v>44</v>
      </c>
      <c r="B49" s="46"/>
      <c r="C49" s="46"/>
      <c r="D49" s="46" t="s">
        <v>83</v>
      </c>
      <c r="E49" s="63">
        <v>93.855</v>
      </c>
      <c r="F49" s="331"/>
      <c r="G49" s="331"/>
      <c r="H49" s="330"/>
      <c r="I49" s="330"/>
      <c r="J49" s="330"/>
      <c r="K49" s="70">
        <f t="shared" si="39"/>
        <v>0</v>
      </c>
      <c r="L49" s="46"/>
      <c r="M49" s="46"/>
      <c r="N49" s="46"/>
      <c r="O49" s="46"/>
      <c r="P49" s="46"/>
      <c r="Q49" s="70">
        <f t="shared" si="40"/>
        <v>0</v>
      </c>
      <c r="R49" s="236"/>
      <c r="S49" s="236"/>
      <c r="T49" s="236"/>
      <c r="U49" s="236"/>
      <c r="V49" s="236"/>
      <c r="W49" s="345">
        <f t="shared" si="41"/>
        <v>0</v>
      </c>
      <c r="X49" s="64"/>
      <c r="Y49" s="64"/>
      <c r="Z49" s="64"/>
      <c r="AA49" s="64"/>
      <c r="AB49" s="70"/>
      <c r="AC49" s="64"/>
      <c r="AD49" s="64"/>
      <c r="AE49" s="64"/>
      <c r="AF49" s="64"/>
      <c r="AG49" s="70"/>
      <c r="AH49" s="64"/>
      <c r="AI49" s="64"/>
      <c r="AJ49" s="64"/>
      <c r="AK49" s="64"/>
      <c r="AL49" s="70"/>
      <c r="AM49" s="64">
        <v>1</v>
      </c>
      <c r="AN49" s="64">
        <v>5</v>
      </c>
      <c r="AO49" s="64">
        <v>1</v>
      </c>
      <c r="AP49" s="64"/>
      <c r="AQ49" s="98">
        <f t="shared" si="42"/>
        <v>7</v>
      </c>
      <c r="AR49" s="96">
        <v>1</v>
      </c>
      <c r="AS49" s="96">
        <v>1</v>
      </c>
      <c r="AT49" s="96">
        <v>1</v>
      </c>
      <c r="AU49" s="96"/>
      <c r="AV49" s="97">
        <f t="shared" si="43"/>
        <v>3</v>
      </c>
      <c r="AW49" s="96">
        <f t="shared" si="44"/>
        <v>0</v>
      </c>
      <c r="AX49" s="96">
        <f t="shared" si="45"/>
        <v>4</v>
      </c>
      <c r="AY49" s="96">
        <f t="shared" si="46"/>
        <v>0</v>
      </c>
      <c r="AZ49" s="96">
        <f t="shared" si="47"/>
        <v>0</v>
      </c>
      <c r="BA49" s="97">
        <f t="shared" si="48"/>
        <v>4</v>
      </c>
      <c r="BB49" s="362">
        <f>AQ49</f>
        <v>7</v>
      </c>
      <c r="BC49" s="363">
        <f>AV49</f>
        <v>3</v>
      </c>
      <c r="BD49" s="364">
        <f>BA49</f>
        <v>4</v>
      </c>
      <c r="BE49" s="96">
        <v>2</v>
      </c>
      <c r="BF49" s="96">
        <v>1</v>
      </c>
      <c r="BG49" s="96">
        <v>1</v>
      </c>
      <c r="BH49" s="96"/>
      <c r="BI49" s="97">
        <f t="shared" si="49"/>
        <v>4</v>
      </c>
      <c r="BJ49" s="96">
        <v>2</v>
      </c>
      <c r="BK49" s="96">
        <v>1</v>
      </c>
      <c r="BL49" s="96"/>
      <c r="BM49" s="64"/>
      <c r="BN49" s="98">
        <f t="shared" si="50"/>
        <v>3</v>
      </c>
      <c r="BO49" s="64">
        <f t="shared" si="51"/>
        <v>0</v>
      </c>
      <c r="BP49" s="64">
        <f t="shared" si="52"/>
        <v>0</v>
      </c>
      <c r="BQ49" s="64">
        <f t="shared" si="53"/>
        <v>1</v>
      </c>
      <c r="BR49" s="64">
        <f t="shared" si="54"/>
        <v>0</v>
      </c>
      <c r="BS49" s="98">
        <f t="shared" si="55"/>
        <v>1</v>
      </c>
    </row>
    <row r="50" s="19" customFormat="1" ht="37" customHeight="1" spans="1:71">
      <c r="A50" s="46">
        <f t="shared" si="38"/>
        <v>45</v>
      </c>
      <c r="B50" s="46"/>
      <c r="C50" s="46"/>
      <c r="D50" s="46" t="s">
        <v>84</v>
      </c>
      <c r="E50" s="63">
        <v>105.863</v>
      </c>
      <c r="F50" s="331"/>
      <c r="G50" s="331"/>
      <c r="H50" s="330"/>
      <c r="I50" s="330"/>
      <c r="J50" s="330"/>
      <c r="K50" s="70">
        <f t="shared" si="39"/>
        <v>0</v>
      </c>
      <c r="L50" s="46"/>
      <c r="M50" s="46"/>
      <c r="N50" s="46"/>
      <c r="O50" s="46"/>
      <c r="P50" s="46"/>
      <c r="Q50" s="70">
        <f t="shared" si="40"/>
        <v>0</v>
      </c>
      <c r="R50" s="236"/>
      <c r="S50" s="236"/>
      <c r="T50" s="236"/>
      <c r="U50" s="236"/>
      <c r="V50" s="236"/>
      <c r="W50" s="345">
        <f t="shared" si="41"/>
        <v>0</v>
      </c>
      <c r="X50" s="64"/>
      <c r="Y50" s="64"/>
      <c r="Z50" s="64"/>
      <c r="AA50" s="64"/>
      <c r="AB50" s="70"/>
      <c r="AC50" s="64"/>
      <c r="AD50" s="64"/>
      <c r="AE50" s="64"/>
      <c r="AF50" s="64"/>
      <c r="AG50" s="70"/>
      <c r="AH50" s="64"/>
      <c r="AI50" s="64"/>
      <c r="AJ50" s="64"/>
      <c r="AK50" s="64"/>
      <c r="AL50" s="70"/>
      <c r="AM50" s="64">
        <v>1</v>
      </c>
      <c r="AN50" s="64">
        <v>5</v>
      </c>
      <c r="AO50" s="64">
        <v>1</v>
      </c>
      <c r="AP50" s="64"/>
      <c r="AQ50" s="98">
        <f t="shared" si="42"/>
        <v>7</v>
      </c>
      <c r="AR50" s="96">
        <v>1</v>
      </c>
      <c r="AS50" s="96">
        <v>2</v>
      </c>
      <c r="AT50" s="96">
        <v>1</v>
      </c>
      <c r="AU50" s="96"/>
      <c r="AV50" s="97">
        <f t="shared" si="43"/>
        <v>4</v>
      </c>
      <c r="AW50" s="96">
        <f t="shared" si="44"/>
        <v>0</v>
      </c>
      <c r="AX50" s="96">
        <f t="shared" si="45"/>
        <v>3</v>
      </c>
      <c r="AY50" s="96">
        <f t="shared" si="46"/>
        <v>0</v>
      </c>
      <c r="AZ50" s="96">
        <f t="shared" si="47"/>
        <v>0</v>
      </c>
      <c r="BA50" s="97">
        <f t="shared" si="48"/>
        <v>3</v>
      </c>
      <c r="BB50" s="362">
        <f>AQ50</f>
        <v>7</v>
      </c>
      <c r="BC50" s="363">
        <f>AV50</f>
        <v>4</v>
      </c>
      <c r="BD50" s="364">
        <f>BA50</f>
        <v>3</v>
      </c>
      <c r="BE50" s="96">
        <v>2</v>
      </c>
      <c r="BF50" s="96">
        <v>1</v>
      </c>
      <c r="BG50" s="96">
        <v>1</v>
      </c>
      <c r="BH50" s="96"/>
      <c r="BI50" s="97">
        <f t="shared" si="49"/>
        <v>4</v>
      </c>
      <c r="BJ50" s="96">
        <v>2</v>
      </c>
      <c r="BK50" s="96">
        <v>1</v>
      </c>
      <c r="BL50" s="96"/>
      <c r="BM50" s="64"/>
      <c r="BN50" s="98">
        <f t="shared" si="50"/>
        <v>3</v>
      </c>
      <c r="BO50" s="64">
        <f t="shared" si="51"/>
        <v>0</v>
      </c>
      <c r="BP50" s="64">
        <f t="shared" si="52"/>
        <v>0</v>
      </c>
      <c r="BQ50" s="64">
        <f t="shared" si="53"/>
        <v>1</v>
      </c>
      <c r="BR50" s="64">
        <f t="shared" si="54"/>
        <v>0</v>
      </c>
      <c r="BS50" s="98">
        <f t="shared" si="55"/>
        <v>1</v>
      </c>
    </row>
    <row r="51" s="19" customFormat="1" ht="37" customHeight="1" spans="1:71">
      <c r="A51" s="46">
        <f t="shared" si="38"/>
        <v>46</v>
      </c>
      <c r="B51" s="46"/>
      <c r="C51" s="46"/>
      <c r="D51" s="46" t="s">
        <v>85</v>
      </c>
      <c r="E51" s="63">
        <v>103</v>
      </c>
      <c r="F51" s="331"/>
      <c r="G51" s="331"/>
      <c r="H51" s="330"/>
      <c r="I51" s="330"/>
      <c r="J51" s="330"/>
      <c r="K51" s="70">
        <f t="shared" si="39"/>
        <v>0</v>
      </c>
      <c r="L51" s="46"/>
      <c r="M51" s="46"/>
      <c r="N51" s="46"/>
      <c r="O51" s="46"/>
      <c r="P51" s="46"/>
      <c r="Q51" s="70">
        <f t="shared" si="40"/>
        <v>0</v>
      </c>
      <c r="R51" s="236"/>
      <c r="S51" s="236"/>
      <c r="T51" s="236"/>
      <c r="U51" s="236"/>
      <c r="V51" s="236"/>
      <c r="W51" s="345">
        <f t="shared" si="41"/>
        <v>0</v>
      </c>
      <c r="X51" s="64"/>
      <c r="Y51" s="64"/>
      <c r="Z51" s="64"/>
      <c r="AA51" s="64"/>
      <c r="AB51" s="70"/>
      <c r="AC51" s="64"/>
      <c r="AD51" s="64"/>
      <c r="AE51" s="64"/>
      <c r="AF51" s="64"/>
      <c r="AG51" s="70"/>
      <c r="AH51" s="64"/>
      <c r="AI51" s="64"/>
      <c r="AJ51" s="64"/>
      <c r="AK51" s="64"/>
      <c r="AL51" s="70"/>
      <c r="AM51" s="64">
        <v>1</v>
      </c>
      <c r="AN51" s="64">
        <v>5</v>
      </c>
      <c r="AO51" s="64">
        <v>1</v>
      </c>
      <c r="AP51" s="64"/>
      <c r="AQ51" s="98">
        <f t="shared" si="42"/>
        <v>7</v>
      </c>
      <c r="AR51" s="96">
        <v>1</v>
      </c>
      <c r="AS51" s="96">
        <v>5</v>
      </c>
      <c r="AT51" s="96">
        <v>1</v>
      </c>
      <c r="AU51" s="96"/>
      <c r="AV51" s="97">
        <f t="shared" si="43"/>
        <v>7</v>
      </c>
      <c r="AW51" s="96">
        <f t="shared" si="44"/>
        <v>0</v>
      </c>
      <c r="AX51" s="96">
        <f t="shared" si="45"/>
        <v>0</v>
      </c>
      <c r="AY51" s="96">
        <f t="shared" si="46"/>
        <v>0</v>
      </c>
      <c r="AZ51" s="96">
        <f t="shared" si="47"/>
        <v>0</v>
      </c>
      <c r="BA51" s="97">
        <f t="shared" si="48"/>
        <v>0</v>
      </c>
      <c r="BB51" s="362">
        <f>AQ51</f>
        <v>7</v>
      </c>
      <c r="BC51" s="363">
        <f>AV51</f>
        <v>7</v>
      </c>
      <c r="BD51" s="364">
        <f>BA51</f>
        <v>0</v>
      </c>
      <c r="BE51" s="96">
        <v>3</v>
      </c>
      <c r="BF51" s="96">
        <v>1</v>
      </c>
      <c r="BG51" s="96">
        <v>1</v>
      </c>
      <c r="BH51" s="96"/>
      <c r="BI51" s="97">
        <f t="shared" si="49"/>
        <v>5</v>
      </c>
      <c r="BJ51" s="96">
        <v>3</v>
      </c>
      <c r="BK51" s="96">
        <v>1</v>
      </c>
      <c r="BL51" s="96">
        <v>1</v>
      </c>
      <c r="BM51" s="64"/>
      <c r="BN51" s="98">
        <f t="shared" si="50"/>
        <v>5</v>
      </c>
      <c r="BO51" s="64">
        <f t="shared" si="51"/>
        <v>0</v>
      </c>
      <c r="BP51" s="64">
        <f t="shared" si="52"/>
        <v>0</v>
      </c>
      <c r="BQ51" s="64">
        <f t="shared" si="53"/>
        <v>0</v>
      </c>
      <c r="BR51" s="64">
        <f t="shared" si="54"/>
        <v>0</v>
      </c>
      <c r="BS51" s="98">
        <f t="shared" si="55"/>
        <v>0</v>
      </c>
    </row>
    <row r="52" s="22" customFormat="1" ht="37" customHeight="1" spans="1:71">
      <c r="A52" s="46">
        <f t="shared" ref="A52:A63" si="56">ROW()-5</f>
        <v>47</v>
      </c>
      <c r="B52" s="332"/>
      <c r="C52" s="332"/>
      <c r="D52" s="53" t="s">
        <v>56</v>
      </c>
      <c r="E52" s="56">
        <f>SUM(E37:E51)</f>
        <v>1113.215</v>
      </c>
      <c r="F52" s="53">
        <f>SUM(F37:F51)</f>
        <v>1</v>
      </c>
      <c r="G52" s="53">
        <f t="shared" ref="G52:AW52" si="57">SUM(G37:G51)</f>
        <v>4</v>
      </c>
      <c r="H52" s="53">
        <f t="shared" si="57"/>
        <v>4</v>
      </c>
      <c r="I52" s="53">
        <f t="shared" si="57"/>
        <v>4</v>
      </c>
      <c r="J52" s="53">
        <f t="shared" si="57"/>
        <v>12</v>
      </c>
      <c r="K52" s="53">
        <f t="shared" si="57"/>
        <v>25</v>
      </c>
      <c r="L52" s="53">
        <f t="shared" si="57"/>
        <v>1</v>
      </c>
      <c r="M52" s="53">
        <f t="shared" si="57"/>
        <v>3</v>
      </c>
      <c r="N52" s="53">
        <f t="shared" si="57"/>
        <v>3</v>
      </c>
      <c r="O52" s="53">
        <f t="shared" si="57"/>
        <v>3</v>
      </c>
      <c r="P52" s="53">
        <f t="shared" si="57"/>
        <v>9</v>
      </c>
      <c r="Q52" s="53">
        <f t="shared" si="57"/>
        <v>19</v>
      </c>
      <c r="R52" s="53">
        <f t="shared" si="57"/>
        <v>0</v>
      </c>
      <c r="S52" s="53">
        <f t="shared" si="57"/>
        <v>1</v>
      </c>
      <c r="T52" s="53">
        <f t="shared" si="57"/>
        <v>1</v>
      </c>
      <c r="U52" s="53">
        <f t="shared" si="57"/>
        <v>1</v>
      </c>
      <c r="V52" s="53">
        <f t="shared" si="57"/>
        <v>3</v>
      </c>
      <c r="W52" s="53">
        <f t="shared" si="57"/>
        <v>6</v>
      </c>
      <c r="X52" s="53">
        <f t="shared" si="57"/>
        <v>0</v>
      </c>
      <c r="Y52" s="53">
        <f t="shared" si="57"/>
        <v>3</v>
      </c>
      <c r="Z52" s="53">
        <f t="shared" si="57"/>
        <v>3</v>
      </c>
      <c r="AA52" s="53">
        <f t="shared" si="57"/>
        <v>3</v>
      </c>
      <c r="AB52" s="53">
        <f t="shared" si="57"/>
        <v>9</v>
      </c>
      <c r="AC52" s="53">
        <f t="shared" si="57"/>
        <v>0</v>
      </c>
      <c r="AD52" s="53">
        <f t="shared" si="57"/>
        <v>3</v>
      </c>
      <c r="AE52" s="53">
        <f t="shared" si="57"/>
        <v>0</v>
      </c>
      <c r="AF52" s="53">
        <f t="shared" si="57"/>
        <v>1</v>
      </c>
      <c r="AG52" s="53">
        <f t="shared" si="57"/>
        <v>4</v>
      </c>
      <c r="AH52" s="53">
        <f t="shared" si="57"/>
        <v>0</v>
      </c>
      <c r="AI52" s="53">
        <f t="shared" si="57"/>
        <v>0</v>
      </c>
      <c r="AJ52" s="53">
        <f t="shared" si="57"/>
        <v>3</v>
      </c>
      <c r="AK52" s="53">
        <f t="shared" si="57"/>
        <v>2</v>
      </c>
      <c r="AL52" s="53">
        <f t="shared" si="57"/>
        <v>5</v>
      </c>
      <c r="AM52" s="53">
        <f t="shared" si="57"/>
        <v>10</v>
      </c>
      <c r="AN52" s="53">
        <f t="shared" si="57"/>
        <v>52</v>
      </c>
      <c r="AO52" s="53">
        <f t="shared" si="57"/>
        <v>13</v>
      </c>
      <c r="AP52" s="53">
        <f t="shared" si="57"/>
        <v>55</v>
      </c>
      <c r="AQ52" s="53">
        <f t="shared" si="57"/>
        <v>130</v>
      </c>
      <c r="AR52" s="53">
        <f t="shared" si="57"/>
        <v>9</v>
      </c>
      <c r="AS52" s="53">
        <f t="shared" si="57"/>
        <v>27</v>
      </c>
      <c r="AT52" s="53">
        <f t="shared" si="57"/>
        <v>8</v>
      </c>
      <c r="AU52" s="53">
        <f t="shared" si="57"/>
        <v>0</v>
      </c>
      <c r="AV52" s="53">
        <f t="shared" si="57"/>
        <v>44</v>
      </c>
      <c r="AW52" s="53">
        <f t="shared" si="57"/>
        <v>1</v>
      </c>
      <c r="AX52" s="53">
        <f t="shared" ref="AX52:BS52" si="58">SUM(AX37:AX51)</f>
        <v>25</v>
      </c>
      <c r="AY52" s="53">
        <f t="shared" si="58"/>
        <v>5</v>
      </c>
      <c r="AZ52" s="53">
        <f t="shared" si="58"/>
        <v>55</v>
      </c>
      <c r="BA52" s="53">
        <f t="shared" si="58"/>
        <v>86</v>
      </c>
      <c r="BB52" s="366">
        <f t="shared" si="58"/>
        <v>164</v>
      </c>
      <c r="BC52" s="53">
        <f t="shared" si="58"/>
        <v>67</v>
      </c>
      <c r="BD52" s="53">
        <f t="shared" si="58"/>
        <v>97</v>
      </c>
      <c r="BE52" s="53">
        <f t="shared" si="58"/>
        <v>36</v>
      </c>
      <c r="BF52" s="53">
        <f t="shared" si="58"/>
        <v>14</v>
      </c>
      <c r="BG52" s="53">
        <f t="shared" si="58"/>
        <v>14</v>
      </c>
      <c r="BH52" s="53">
        <f t="shared" si="58"/>
        <v>6</v>
      </c>
      <c r="BI52" s="366">
        <f t="shared" si="58"/>
        <v>70</v>
      </c>
      <c r="BJ52" s="53">
        <f t="shared" si="58"/>
        <v>21</v>
      </c>
      <c r="BK52" s="53">
        <f t="shared" si="58"/>
        <v>7</v>
      </c>
      <c r="BL52" s="53">
        <f t="shared" si="58"/>
        <v>6</v>
      </c>
      <c r="BM52" s="53">
        <f t="shared" si="58"/>
        <v>1</v>
      </c>
      <c r="BN52" s="53">
        <f t="shared" si="58"/>
        <v>35</v>
      </c>
      <c r="BO52" s="53">
        <f t="shared" si="58"/>
        <v>15</v>
      </c>
      <c r="BP52" s="53">
        <f t="shared" si="58"/>
        <v>7</v>
      </c>
      <c r="BQ52" s="53">
        <f t="shared" si="58"/>
        <v>8</v>
      </c>
      <c r="BR52" s="53">
        <f t="shared" si="58"/>
        <v>5</v>
      </c>
      <c r="BS52" s="53">
        <f t="shared" si="58"/>
        <v>35</v>
      </c>
    </row>
    <row r="53" s="321" customFormat="1" ht="37" hidden="1" customHeight="1" spans="1:71">
      <c r="A53" s="6">
        <f t="shared" si="56"/>
        <v>48</v>
      </c>
      <c r="B53" s="10" t="s">
        <v>86</v>
      </c>
      <c r="C53" s="6" t="s">
        <v>38</v>
      </c>
      <c r="D53" s="6" t="s">
        <v>39</v>
      </c>
      <c r="E53" s="72" t="s">
        <v>40</v>
      </c>
      <c r="F53" s="331">
        <v>1</v>
      </c>
      <c r="G53" s="331">
        <v>4</v>
      </c>
      <c r="H53" s="334" t="s">
        <v>40</v>
      </c>
      <c r="I53" s="334"/>
      <c r="J53" s="334"/>
      <c r="K53" s="338">
        <f t="shared" ref="K53:K63" si="59">SUM(F53:J53)</f>
        <v>5</v>
      </c>
      <c r="L53" s="6">
        <v>1</v>
      </c>
      <c r="M53" s="6">
        <v>3</v>
      </c>
      <c r="N53" s="6"/>
      <c r="O53" s="6"/>
      <c r="P53" s="6"/>
      <c r="Q53" s="338">
        <f t="shared" ref="Q53:Q63" si="60">SUM(L53:P53)</f>
        <v>4</v>
      </c>
      <c r="R53" s="221"/>
      <c r="S53" s="221"/>
      <c r="T53" s="221"/>
      <c r="U53" s="221"/>
      <c r="V53" s="221"/>
      <c r="W53" s="345">
        <f t="shared" ref="W53:W63" si="61">SUM(R53:V53)</f>
        <v>0</v>
      </c>
      <c r="X53" s="74" t="s">
        <v>40</v>
      </c>
      <c r="Y53" s="74"/>
      <c r="Z53" s="74"/>
      <c r="AA53" s="74"/>
      <c r="AB53" s="74"/>
      <c r="AC53" s="74"/>
      <c r="AD53" s="74"/>
      <c r="AE53" s="74"/>
      <c r="AF53" s="74"/>
      <c r="AG53" s="74"/>
      <c r="AH53" s="74"/>
      <c r="AI53" s="74"/>
      <c r="AJ53" s="74"/>
      <c r="AK53" s="74"/>
      <c r="AL53" s="74"/>
      <c r="AM53" s="74" t="s">
        <v>40</v>
      </c>
      <c r="AN53" s="74"/>
      <c r="AO53" s="74"/>
      <c r="AP53" s="74"/>
      <c r="AQ53" s="74"/>
      <c r="AR53" s="99" t="s">
        <v>40</v>
      </c>
      <c r="AS53" s="99"/>
      <c r="AT53" s="99"/>
      <c r="AU53" s="99"/>
      <c r="AV53" s="99"/>
      <c r="AW53" s="99"/>
      <c r="AX53" s="99"/>
      <c r="AY53" s="99"/>
      <c r="AZ53" s="99"/>
      <c r="BA53" s="99"/>
      <c r="BB53" s="367">
        <f t="shared" ref="BB53:BB63" si="62">K53+AB53+AQ53</f>
        <v>5</v>
      </c>
      <c r="BC53" s="368">
        <f t="shared" ref="BC53:BC63" si="63">Q53+AG53+AV53</f>
        <v>4</v>
      </c>
      <c r="BD53" s="369">
        <f t="shared" ref="BD53:BD63" si="64">W53+AL53+BA53</f>
        <v>0</v>
      </c>
      <c r="BE53" s="99">
        <v>1</v>
      </c>
      <c r="BF53" s="99">
        <v>3</v>
      </c>
      <c r="BG53" s="99">
        <v>1</v>
      </c>
      <c r="BH53" s="99">
        <v>1</v>
      </c>
      <c r="BI53" s="100">
        <f>SUM(BE53:BH57)</f>
        <v>6</v>
      </c>
      <c r="BJ53" s="99"/>
      <c r="BK53" s="99"/>
      <c r="BL53" s="99"/>
      <c r="BM53" s="99"/>
      <c r="BN53" s="100">
        <f>SUM(BJ53:BM57)</f>
        <v>0</v>
      </c>
      <c r="BO53" s="99">
        <v>1</v>
      </c>
      <c r="BP53" s="99">
        <v>3</v>
      </c>
      <c r="BQ53" s="99">
        <v>1</v>
      </c>
      <c r="BR53" s="99">
        <v>1</v>
      </c>
      <c r="BS53" s="101">
        <f>SUM(BO53:BR57)</f>
        <v>6</v>
      </c>
    </row>
    <row r="54" s="23" customFormat="1" ht="37" hidden="1" customHeight="1" spans="1:71">
      <c r="A54" s="6">
        <f t="shared" si="56"/>
        <v>49</v>
      </c>
      <c r="B54" s="71"/>
      <c r="C54" s="6"/>
      <c r="D54" s="6" t="s">
        <v>41</v>
      </c>
      <c r="E54" s="72"/>
      <c r="F54" s="331"/>
      <c r="G54" s="331"/>
      <c r="H54" s="335">
        <v>1</v>
      </c>
      <c r="I54" s="335">
        <v>1</v>
      </c>
      <c r="J54" s="335">
        <v>2</v>
      </c>
      <c r="K54" s="338">
        <f t="shared" si="59"/>
        <v>4</v>
      </c>
      <c r="L54" s="6"/>
      <c r="M54" s="6"/>
      <c r="N54" s="6"/>
      <c r="O54" s="6">
        <v>1</v>
      </c>
      <c r="P54" s="6">
        <v>1</v>
      </c>
      <c r="Q54" s="338">
        <f t="shared" si="60"/>
        <v>2</v>
      </c>
      <c r="R54" s="221"/>
      <c r="S54" s="221"/>
      <c r="T54" s="221">
        <v>1</v>
      </c>
      <c r="U54" s="221"/>
      <c r="V54" s="221">
        <v>1</v>
      </c>
      <c r="W54" s="345">
        <f t="shared" si="61"/>
        <v>2</v>
      </c>
      <c r="X54" s="74"/>
      <c r="Y54" s="74"/>
      <c r="Z54" s="74"/>
      <c r="AA54" s="74"/>
      <c r="AB54" s="74"/>
      <c r="AC54" s="74"/>
      <c r="AD54" s="74"/>
      <c r="AE54" s="74"/>
      <c r="AF54" s="74"/>
      <c r="AG54" s="74"/>
      <c r="AH54" s="74"/>
      <c r="AI54" s="74"/>
      <c r="AJ54" s="74"/>
      <c r="AK54" s="74"/>
      <c r="AL54" s="74"/>
      <c r="AM54" s="74"/>
      <c r="AN54" s="74"/>
      <c r="AO54" s="74"/>
      <c r="AP54" s="74"/>
      <c r="AQ54" s="74"/>
      <c r="AR54" s="99"/>
      <c r="AS54" s="99"/>
      <c r="AT54" s="99"/>
      <c r="AU54" s="99"/>
      <c r="AV54" s="99"/>
      <c r="AW54" s="99"/>
      <c r="AX54" s="99"/>
      <c r="AY54" s="99"/>
      <c r="AZ54" s="99"/>
      <c r="BA54" s="99"/>
      <c r="BB54" s="367">
        <f t="shared" si="62"/>
        <v>4</v>
      </c>
      <c r="BC54" s="368">
        <f t="shared" si="63"/>
        <v>2</v>
      </c>
      <c r="BD54" s="369">
        <f t="shared" si="64"/>
        <v>2</v>
      </c>
      <c r="BE54" s="99"/>
      <c r="BF54" s="99"/>
      <c r="BG54" s="99"/>
      <c r="BH54" s="99"/>
      <c r="BI54" s="100"/>
      <c r="BJ54" s="99"/>
      <c r="BK54" s="99"/>
      <c r="BL54" s="99"/>
      <c r="BM54" s="99"/>
      <c r="BN54" s="100"/>
      <c r="BO54" s="99"/>
      <c r="BP54" s="99"/>
      <c r="BQ54" s="99"/>
      <c r="BR54" s="99"/>
      <c r="BS54" s="101"/>
    </row>
    <row r="55" s="23" customFormat="1" ht="37" hidden="1" customHeight="1" spans="1:71">
      <c r="A55" s="6">
        <f t="shared" si="56"/>
        <v>50</v>
      </c>
      <c r="B55" s="71"/>
      <c r="C55" s="6"/>
      <c r="D55" s="6" t="s">
        <v>42</v>
      </c>
      <c r="E55" s="72"/>
      <c r="F55" s="331"/>
      <c r="G55" s="331"/>
      <c r="H55" s="335">
        <v>1</v>
      </c>
      <c r="I55" s="335">
        <v>1</v>
      </c>
      <c r="J55" s="335">
        <v>4</v>
      </c>
      <c r="K55" s="338">
        <f t="shared" si="59"/>
        <v>6</v>
      </c>
      <c r="L55" s="6"/>
      <c r="M55" s="6"/>
      <c r="N55" s="6">
        <v>1</v>
      </c>
      <c r="O55" s="6">
        <v>1</v>
      </c>
      <c r="P55" s="6">
        <v>3</v>
      </c>
      <c r="Q55" s="338">
        <f t="shared" si="60"/>
        <v>5</v>
      </c>
      <c r="R55" s="221"/>
      <c r="S55" s="221"/>
      <c r="T55" s="221"/>
      <c r="U55" s="221"/>
      <c r="V55" s="221">
        <v>1</v>
      </c>
      <c r="W55" s="345">
        <f t="shared" si="61"/>
        <v>1</v>
      </c>
      <c r="X55" s="74"/>
      <c r="Y55" s="74"/>
      <c r="Z55" s="74"/>
      <c r="AA55" s="74"/>
      <c r="AB55" s="74"/>
      <c r="AC55" s="74"/>
      <c r="AD55" s="74"/>
      <c r="AE55" s="74"/>
      <c r="AF55" s="74"/>
      <c r="AG55" s="74"/>
      <c r="AH55" s="74"/>
      <c r="AI55" s="74"/>
      <c r="AJ55" s="74"/>
      <c r="AK55" s="74"/>
      <c r="AL55" s="74"/>
      <c r="AM55" s="74"/>
      <c r="AN55" s="74"/>
      <c r="AO55" s="74"/>
      <c r="AP55" s="74"/>
      <c r="AQ55" s="74"/>
      <c r="AR55" s="99"/>
      <c r="AS55" s="99"/>
      <c r="AT55" s="99"/>
      <c r="AU55" s="99"/>
      <c r="AV55" s="99"/>
      <c r="AW55" s="99"/>
      <c r="AX55" s="99"/>
      <c r="AY55" s="99"/>
      <c r="AZ55" s="99"/>
      <c r="BA55" s="99"/>
      <c r="BB55" s="367">
        <f t="shared" si="62"/>
        <v>6</v>
      </c>
      <c r="BC55" s="368">
        <f t="shared" si="63"/>
        <v>5</v>
      </c>
      <c r="BD55" s="369">
        <f t="shared" si="64"/>
        <v>1</v>
      </c>
      <c r="BE55" s="99"/>
      <c r="BF55" s="99"/>
      <c r="BG55" s="99"/>
      <c r="BH55" s="99"/>
      <c r="BI55" s="100"/>
      <c r="BJ55" s="99"/>
      <c r="BK55" s="99"/>
      <c r="BL55" s="99"/>
      <c r="BM55" s="99"/>
      <c r="BN55" s="100"/>
      <c r="BO55" s="99"/>
      <c r="BP55" s="99"/>
      <c r="BQ55" s="99"/>
      <c r="BR55" s="99"/>
      <c r="BS55" s="101"/>
    </row>
    <row r="56" s="23" customFormat="1" ht="37" hidden="1" customHeight="1" spans="1:71">
      <c r="A56" s="6">
        <f t="shared" si="56"/>
        <v>51</v>
      </c>
      <c r="B56" s="71"/>
      <c r="C56" s="6"/>
      <c r="D56" s="6" t="s">
        <v>43</v>
      </c>
      <c r="E56" s="72"/>
      <c r="F56" s="331"/>
      <c r="G56" s="331"/>
      <c r="H56" s="335">
        <v>1</v>
      </c>
      <c r="I56" s="335">
        <v>1</v>
      </c>
      <c r="J56" s="335">
        <v>5</v>
      </c>
      <c r="K56" s="338">
        <f t="shared" si="59"/>
        <v>7</v>
      </c>
      <c r="L56" s="6"/>
      <c r="M56" s="6"/>
      <c r="N56" s="6"/>
      <c r="O56" s="6">
        <v>2</v>
      </c>
      <c r="P56" s="6">
        <v>2</v>
      </c>
      <c r="Q56" s="338">
        <f t="shared" si="60"/>
        <v>4</v>
      </c>
      <c r="R56" s="221"/>
      <c r="S56" s="221"/>
      <c r="T56" s="221">
        <v>1</v>
      </c>
      <c r="U56" s="221"/>
      <c r="V56" s="221">
        <v>2</v>
      </c>
      <c r="W56" s="345">
        <f t="shared" si="61"/>
        <v>3</v>
      </c>
      <c r="X56" s="74"/>
      <c r="Y56" s="74"/>
      <c r="Z56" s="74"/>
      <c r="AA56" s="74"/>
      <c r="AB56" s="74"/>
      <c r="AC56" s="74"/>
      <c r="AD56" s="74"/>
      <c r="AE56" s="74"/>
      <c r="AF56" s="74"/>
      <c r="AG56" s="74"/>
      <c r="AH56" s="74"/>
      <c r="AI56" s="74"/>
      <c r="AJ56" s="74"/>
      <c r="AK56" s="74"/>
      <c r="AL56" s="74"/>
      <c r="AM56" s="74"/>
      <c r="AN56" s="74"/>
      <c r="AO56" s="74"/>
      <c r="AP56" s="74"/>
      <c r="AQ56" s="74"/>
      <c r="AR56" s="99"/>
      <c r="AS56" s="99"/>
      <c r="AT56" s="99"/>
      <c r="AU56" s="99"/>
      <c r="AV56" s="99"/>
      <c r="AW56" s="99"/>
      <c r="AX56" s="99"/>
      <c r="AY56" s="99"/>
      <c r="AZ56" s="99"/>
      <c r="BA56" s="99"/>
      <c r="BB56" s="367">
        <f t="shared" si="62"/>
        <v>7</v>
      </c>
      <c r="BC56" s="368">
        <f t="shared" si="63"/>
        <v>4</v>
      </c>
      <c r="BD56" s="369">
        <f t="shared" si="64"/>
        <v>3</v>
      </c>
      <c r="BE56" s="99"/>
      <c r="BF56" s="99"/>
      <c r="BG56" s="99"/>
      <c r="BH56" s="99"/>
      <c r="BI56" s="100"/>
      <c r="BJ56" s="99"/>
      <c r="BK56" s="99"/>
      <c r="BL56" s="99"/>
      <c r="BM56" s="99"/>
      <c r="BN56" s="100"/>
      <c r="BO56" s="99"/>
      <c r="BP56" s="99"/>
      <c r="BQ56" s="99"/>
      <c r="BR56" s="99"/>
      <c r="BS56" s="101"/>
    </row>
    <row r="57" s="23" customFormat="1" ht="37" hidden="1" customHeight="1" spans="1:71">
      <c r="A57" s="6">
        <f t="shared" si="56"/>
        <v>52</v>
      </c>
      <c r="B57" s="71"/>
      <c r="C57" s="6"/>
      <c r="D57" s="6" t="s">
        <v>44</v>
      </c>
      <c r="E57" s="72"/>
      <c r="F57" s="331"/>
      <c r="G57" s="331"/>
      <c r="H57" s="335">
        <v>1</v>
      </c>
      <c r="I57" s="335">
        <v>1</v>
      </c>
      <c r="J57" s="335">
        <v>1</v>
      </c>
      <c r="K57" s="338">
        <f t="shared" si="59"/>
        <v>3</v>
      </c>
      <c r="L57" s="6"/>
      <c r="M57" s="6"/>
      <c r="N57" s="6"/>
      <c r="O57" s="6">
        <v>1</v>
      </c>
      <c r="P57" s="6">
        <v>1</v>
      </c>
      <c r="Q57" s="338">
        <f t="shared" si="60"/>
        <v>2</v>
      </c>
      <c r="R57" s="221"/>
      <c r="S57" s="221"/>
      <c r="T57" s="221">
        <v>1</v>
      </c>
      <c r="U57" s="221"/>
      <c r="V57" s="221"/>
      <c r="W57" s="345">
        <f t="shared" si="61"/>
        <v>1</v>
      </c>
      <c r="X57" s="74"/>
      <c r="Y57" s="74"/>
      <c r="Z57" s="74"/>
      <c r="AA57" s="74"/>
      <c r="AB57" s="74"/>
      <c r="AC57" s="74"/>
      <c r="AD57" s="74"/>
      <c r="AE57" s="74"/>
      <c r="AF57" s="74"/>
      <c r="AG57" s="74"/>
      <c r="AH57" s="74"/>
      <c r="AI57" s="74"/>
      <c r="AJ57" s="74"/>
      <c r="AK57" s="74"/>
      <c r="AL57" s="74"/>
      <c r="AM57" s="74"/>
      <c r="AN57" s="74"/>
      <c r="AO57" s="74"/>
      <c r="AP57" s="74"/>
      <c r="AQ57" s="74"/>
      <c r="AR57" s="99"/>
      <c r="AS57" s="99"/>
      <c r="AT57" s="99"/>
      <c r="AU57" s="99"/>
      <c r="AV57" s="99"/>
      <c r="AW57" s="99"/>
      <c r="AX57" s="99"/>
      <c r="AY57" s="99"/>
      <c r="AZ57" s="99"/>
      <c r="BA57" s="99"/>
      <c r="BB57" s="367">
        <f t="shared" si="62"/>
        <v>3</v>
      </c>
      <c r="BC57" s="368">
        <f t="shared" si="63"/>
        <v>2</v>
      </c>
      <c r="BD57" s="369">
        <f t="shared" si="64"/>
        <v>1</v>
      </c>
      <c r="BE57" s="99"/>
      <c r="BF57" s="99"/>
      <c r="BG57" s="99"/>
      <c r="BH57" s="99"/>
      <c r="BI57" s="100"/>
      <c r="BJ57" s="99"/>
      <c r="BK57" s="99"/>
      <c r="BL57" s="99"/>
      <c r="BM57" s="99"/>
      <c r="BN57" s="100"/>
      <c r="BO57" s="99"/>
      <c r="BP57" s="99"/>
      <c r="BQ57" s="99"/>
      <c r="BR57" s="99"/>
      <c r="BS57" s="101"/>
    </row>
    <row r="58" s="23" customFormat="1" ht="37" customHeight="1" spans="1:71">
      <c r="A58" s="6">
        <f t="shared" si="56"/>
        <v>53</v>
      </c>
      <c r="B58" s="71"/>
      <c r="C58" s="10" t="s">
        <v>87</v>
      </c>
      <c r="D58" s="6" t="s">
        <v>88</v>
      </c>
      <c r="E58" s="72">
        <v>143.088</v>
      </c>
      <c r="F58" s="331"/>
      <c r="G58" s="331"/>
      <c r="H58" s="335"/>
      <c r="I58" s="335"/>
      <c r="J58" s="335"/>
      <c r="K58" s="338">
        <f t="shared" si="59"/>
        <v>0</v>
      </c>
      <c r="L58" s="6"/>
      <c r="M58" s="6"/>
      <c r="N58" s="6"/>
      <c r="O58" s="6"/>
      <c r="P58" s="6"/>
      <c r="Q58" s="338">
        <f t="shared" si="60"/>
        <v>0</v>
      </c>
      <c r="R58" s="221"/>
      <c r="S58" s="221"/>
      <c r="T58" s="221"/>
      <c r="U58" s="221"/>
      <c r="V58" s="221"/>
      <c r="W58" s="345">
        <f t="shared" si="61"/>
        <v>0</v>
      </c>
      <c r="X58" s="148"/>
      <c r="Y58" s="149">
        <v>1</v>
      </c>
      <c r="Z58" s="148">
        <v>1</v>
      </c>
      <c r="AA58" s="148">
        <v>1</v>
      </c>
      <c r="AB58" s="73">
        <f>SUM(K58:AA58)</f>
        <v>3</v>
      </c>
      <c r="AC58" s="148"/>
      <c r="AD58" s="148">
        <v>1</v>
      </c>
      <c r="AE58" s="148"/>
      <c r="AF58" s="148">
        <v>1</v>
      </c>
      <c r="AG58" s="73">
        <f>SUM(AC58:AF60)</f>
        <v>2</v>
      </c>
      <c r="AH58" s="148"/>
      <c r="AI58" s="148"/>
      <c r="AJ58" s="148">
        <v>1</v>
      </c>
      <c r="AK58" s="148"/>
      <c r="AL58" s="73">
        <f>SUM(AH58:AK60)</f>
        <v>1</v>
      </c>
      <c r="AM58" s="74">
        <v>1</v>
      </c>
      <c r="AN58" s="74">
        <v>3</v>
      </c>
      <c r="AO58" s="74">
        <v>1</v>
      </c>
      <c r="AP58" s="74">
        <v>1</v>
      </c>
      <c r="AQ58" s="101">
        <f t="shared" ref="AQ58:AQ63" si="65">SUM(AM58:AP58)</f>
        <v>6</v>
      </c>
      <c r="AR58" s="99"/>
      <c r="AS58" s="99">
        <v>2</v>
      </c>
      <c r="AT58" s="99"/>
      <c r="AU58" s="99"/>
      <c r="AV58" s="100">
        <f t="shared" ref="AV58:AV63" si="66">SUM(AR58:AU58)</f>
        <v>2</v>
      </c>
      <c r="AW58" s="99">
        <v>1</v>
      </c>
      <c r="AX58" s="99">
        <v>1</v>
      </c>
      <c r="AY58" s="99">
        <v>1</v>
      </c>
      <c r="AZ58" s="74">
        <v>1</v>
      </c>
      <c r="BA58" s="100">
        <f t="shared" ref="BA58:BA63" si="67">SUM(AW58:AZ58)</f>
        <v>4</v>
      </c>
      <c r="BB58" s="367">
        <f t="shared" si="62"/>
        <v>9</v>
      </c>
      <c r="BC58" s="368">
        <f t="shared" si="63"/>
        <v>4</v>
      </c>
      <c r="BD58" s="369">
        <f t="shared" si="64"/>
        <v>5</v>
      </c>
      <c r="BE58" s="99"/>
      <c r="BF58" s="99"/>
      <c r="BG58" s="99"/>
      <c r="BH58" s="99"/>
      <c r="BI58" s="100">
        <f t="shared" ref="BI58:BI63" si="68">SUM(BE58:BH58)</f>
        <v>0</v>
      </c>
      <c r="BJ58" s="99"/>
      <c r="BK58" s="99"/>
      <c r="BL58" s="99"/>
      <c r="BM58" s="74"/>
      <c r="BN58" s="101">
        <f t="shared" ref="BN58:BN63" si="69">SUM(BJ58:BM58)</f>
        <v>0</v>
      </c>
      <c r="BO58" s="74"/>
      <c r="BP58" s="74"/>
      <c r="BQ58" s="74"/>
      <c r="BR58" s="74"/>
      <c r="BS58" s="101">
        <f t="shared" ref="BS58:BS63" si="70">SUM(BO58:BR58)</f>
        <v>0</v>
      </c>
    </row>
    <row r="59" s="23" customFormat="1" ht="37" customHeight="1" spans="1:71">
      <c r="A59" s="6">
        <f t="shared" si="56"/>
        <v>54</v>
      </c>
      <c r="B59" s="71"/>
      <c r="C59" s="71"/>
      <c r="D59" s="336" t="s">
        <v>89</v>
      </c>
      <c r="E59" s="72">
        <v>127.513</v>
      </c>
      <c r="F59" s="331"/>
      <c r="G59" s="331"/>
      <c r="H59" s="335"/>
      <c r="I59" s="335"/>
      <c r="J59" s="335"/>
      <c r="K59" s="338">
        <f t="shared" si="59"/>
        <v>0</v>
      </c>
      <c r="L59" s="6"/>
      <c r="M59" s="6"/>
      <c r="N59" s="6"/>
      <c r="O59" s="6"/>
      <c r="P59" s="6"/>
      <c r="Q59" s="338">
        <f t="shared" si="60"/>
        <v>0</v>
      </c>
      <c r="R59" s="221"/>
      <c r="S59" s="221"/>
      <c r="T59" s="221"/>
      <c r="U59" s="221"/>
      <c r="V59" s="221"/>
      <c r="W59" s="345">
        <f t="shared" si="61"/>
        <v>0</v>
      </c>
      <c r="X59" s="150"/>
      <c r="Y59" s="151"/>
      <c r="Z59" s="150"/>
      <c r="AA59" s="150"/>
      <c r="AB59" s="75"/>
      <c r="AC59" s="150"/>
      <c r="AD59" s="150"/>
      <c r="AE59" s="150"/>
      <c r="AF59" s="150"/>
      <c r="AG59" s="75"/>
      <c r="AH59" s="150"/>
      <c r="AI59" s="150"/>
      <c r="AJ59" s="150"/>
      <c r="AK59" s="150"/>
      <c r="AL59" s="75"/>
      <c r="AM59" s="74">
        <v>1</v>
      </c>
      <c r="AN59" s="74">
        <v>6</v>
      </c>
      <c r="AO59" s="74">
        <v>1</v>
      </c>
      <c r="AP59" s="351">
        <v>20</v>
      </c>
      <c r="AQ59" s="101">
        <f t="shared" si="65"/>
        <v>28</v>
      </c>
      <c r="AR59" s="99"/>
      <c r="AS59" s="99">
        <v>5</v>
      </c>
      <c r="AT59" s="99"/>
      <c r="AU59" s="99"/>
      <c r="AV59" s="100">
        <f t="shared" si="66"/>
        <v>5</v>
      </c>
      <c r="AW59" s="99">
        <v>1</v>
      </c>
      <c r="AX59" s="74">
        <v>1</v>
      </c>
      <c r="AY59" s="74">
        <v>1</v>
      </c>
      <c r="AZ59" s="370">
        <v>20</v>
      </c>
      <c r="BA59" s="100">
        <f t="shared" si="67"/>
        <v>23</v>
      </c>
      <c r="BB59" s="367">
        <f t="shared" si="62"/>
        <v>28</v>
      </c>
      <c r="BC59" s="368">
        <f t="shared" si="63"/>
        <v>5</v>
      </c>
      <c r="BD59" s="369">
        <f t="shared" si="64"/>
        <v>23</v>
      </c>
      <c r="BE59" s="99"/>
      <c r="BF59" s="99">
        <v>2</v>
      </c>
      <c r="BG59" s="99"/>
      <c r="BH59" s="99"/>
      <c r="BI59" s="100">
        <f t="shared" si="68"/>
        <v>2</v>
      </c>
      <c r="BJ59" s="99"/>
      <c r="BK59" s="99"/>
      <c r="BL59" s="99"/>
      <c r="BM59" s="74"/>
      <c r="BN59" s="101">
        <f t="shared" si="69"/>
        <v>0</v>
      </c>
      <c r="BO59" s="74"/>
      <c r="BP59" s="74">
        <v>2</v>
      </c>
      <c r="BQ59" s="74"/>
      <c r="BR59" s="74"/>
      <c r="BS59" s="101">
        <f t="shared" si="70"/>
        <v>2</v>
      </c>
    </row>
    <row r="60" s="23" customFormat="1" ht="37" customHeight="1" spans="1:71">
      <c r="A60" s="6">
        <f t="shared" si="56"/>
        <v>55</v>
      </c>
      <c r="B60" s="71"/>
      <c r="C60" s="76"/>
      <c r="D60" s="6" t="s">
        <v>90</v>
      </c>
      <c r="E60" s="72">
        <v>81.675</v>
      </c>
      <c r="F60" s="331"/>
      <c r="G60" s="331"/>
      <c r="H60" s="335"/>
      <c r="I60" s="335"/>
      <c r="J60" s="335"/>
      <c r="K60" s="338">
        <f t="shared" si="59"/>
        <v>0</v>
      </c>
      <c r="L60" s="6"/>
      <c r="M60" s="6"/>
      <c r="N60" s="6"/>
      <c r="O60" s="6"/>
      <c r="P60" s="6"/>
      <c r="Q60" s="338">
        <f t="shared" si="60"/>
        <v>0</v>
      </c>
      <c r="R60" s="221"/>
      <c r="S60" s="221"/>
      <c r="T60" s="221"/>
      <c r="U60" s="221"/>
      <c r="V60" s="221"/>
      <c r="W60" s="345">
        <f t="shared" si="61"/>
        <v>0</v>
      </c>
      <c r="X60" s="80"/>
      <c r="Y60" s="152"/>
      <c r="Z60" s="80"/>
      <c r="AA60" s="80"/>
      <c r="AB60" s="77"/>
      <c r="AC60" s="80"/>
      <c r="AD60" s="80"/>
      <c r="AE60" s="80"/>
      <c r="AF60" s="80"/>
      <c r="AG60" s="77"/>
      <c r="AH60" s="80"/>
      <c r="AI60" s="80"/>
      <c r="AJ60" s="80"/>
      <c r="AK60" s="80"/>
      <c r="AL60" s="77"/>
      <c r="AM60" s="74">
        <v>1</v>
      </c>
      <c r="AN60" s="74">
        <v>3</v>
      </c>
      <c r="AO60" s="74">
        <v>1</v>
      </c>
      <c r="AP60" s="74">
        <v>1</v>
      </c>
      <c r="AQ60" s="101">
        <f t="shared" si="65"/>
        <v>6</v>
      </c>
      <c r="AR60" s="99"/>
      <c r="AS60" s="99">
        <v>3</v>
      </c>
      <c r="AT60" s="99"/>
      <c r="AU60" s="99"/>
      <c r="AV60" s="100">
        <f t="shared" si="66"/>
        <v>3</v>
      </c>
      <c r="AW60" s="99">
        <v>1</v>
      </c>
      <c r="AX60" s="99"/>
      <c r="AY60" s="99">
        <v>1</v>
      </c>
      <c r="AZ60" s="74">
        <v>1</v>
      </c>
      <c r="BA60" s="100">
        <f t="shared" si="67"/>
        <v>3</v>
      </c>
      <c r="BB60" s="367">
        <f t="shared" si="62"/>
        <v>6</v>
      </c>
      <c r="BC60" s="368">
        <f t="shared" si="63"/>
        <v>3</v>
      </c>
      <c r="BD60" s="369">
        <f t="shared" si="64"/>
        <v>3</v>
      </c>
      <c r="BE60" s="99"/>
      <c r="BF60" s="99"/>
      <c r="BG60" s="99"/>
      <c r="BH60" s="99"/>
      <c r="BI60" s="100">
        <f t="shared" si="68"/>
        <v>0</v>
      </c>
      <c r="BJ60" s="99"/>
      <c r="BK60" s="99"/>
      <c r="BL60" s="99"/>
      <c r="BM60" s="74"/>
      <c r="BN60" s="101">
        <f t="shared" si="69"/>
        <v>0</v>
      </c>
      <c r="BO60" s="74"/>
      <c r="BP60" s="74"/>
      <c r="BQ60" s="74"/>
      <c r="BR60" s="74"/>
      <c r="BS60" s="101">
        <f t="shared" si="70"/>
        <v>0</v>
      </c>
    </row>
    <row r="61" s="23" customFormat="1" ht="37" customHeight="1" spans="1:71">
      <c r="A61" s="6">
        <f t="shared" si="56"/>
        <v>56</v>
      </c>
      <c r="B61" s="71"/>
      <c r="C61" s="10" t="s">
        <v>91</v>
      </c>
      <c r="D61" s="6" t="s">
        <v>92</v>
      </c>
      <c r="E61" s="72">
        <v>91.359</v>
      </c>
      <c r="F61" s="331"/>
      <c r="G61" s="331"/>
      <c r="H61" s="335"/>
      <c r="I61" s="335"/>
      <c r="J61" s="335"/>
      <c r="K61" s="338">
        <f t="shared" si="59"/>
        <v>0</v>
      </c>
      <c r="L61" s="6"/>
      <c r="M61" s="6"/>
      <c r="N61" s="6"/>
      <c r="O61" s="6"/>
      <c r="P61" s="6"/>
      <c r="Q61" s="338">
        <f t="shared" si="60"/>
        <v>0</v>
      </c>
      <c r="R61" s="221"/>
      <c r="S61" s="221"/>
      <c r="T61" s="221"/>
      <c r="U61" s="221"/>
      <c r="V61" s="221"/>
      <c r="W61" s="345">
        <f t="shared" si="61"/>
        <v>0</v>
      </c>
      <c r="X61" s="148"/>
      <c r="Y61" s="149">
        <v>1</v>
      </c>
      <c r="Z61" s="148">
        <v>1</v>
      </c>
      <c r="AA61" s="148">
        <v>1</v>
      </c>
      <c r="AB61" s="73">
        <f>SUM(K61:AA61)</f>
        <v>3</v>
      </c>
      <c r="AC61" s="148"/>
      <c r="AD61" s="148"/>
      <c r="AE61" s="148"/>
      <c r="AF61" s="148"/>
      <c r="AG61" s="73">
        <f>SUM(AC61:AF63)</f>
        <v>0</v>
      </c>
      <c r="AH61" s="148"/>
      <c r="AI61" s="148">
        <v>1</v>
      </c>
      <c r="AJ61" s="148">
        <v>1</v>
      </c>
      <c r="AK61" s="148">
        <v>1</v>
      </c>
      <c r="AL61" s="73">
        <f>SUM(AH61:AK63)</f>
        <v>3</v>
      </c>
      <c r="AM61" s="74">
        <v>1</v>
      </c>
      <c r="AN61" s="74">
        <v>3</v>
      </c>
      <c r="AO61" s="74">
        <v>1</v>
      </c>
      <c r="AP61" s="74">
        <v>1</v>
      </c>
      <c r="AQ61" s="101">
        <f t="shared" si="65"/>
        <v>6</v>
      </c>
      <c r="AR61" s="99"/>
      <c r="AS61" s="99">
        <v>2</v>
      </c>
      <c r="AT61" s="99"/>
      <c r="AU61" s="99"/>
      <c r="AV61" s="100">
        <f t="shared" si="66"/>
        <v>2</v>
      </c>
      <c r="AW61" s="99">
        <v>1</v>
      </c>
      <c r="AX61" s="99">
        <v>1</v>
      </c>
      <c r="AY61" s="99">
        <v>1</v>
      </c>
      <c r="AZ61" s="74">
        <v>1</v>
      </c>
      <c r="BA61" s="100">
        <f t="shared" si="67"/>
        <v>4</v>
      </c>
      <c r="BB61" s="367">
        <f t="shared" si="62"/>
        <v>9</v>
      </c>
      <c r="BC61" s="368">
        <f t="shared" si="63"/>
        <v>2</v>
      </c>
      <c r="BD61" s="369">
        <f t="shared" si="64"/>
        <v>7</v>
      </c>
      <c r="BE61" s="99"/>
      <c r="BF61" s="99"/>
      <c r="BG61" s="99"/>
      <c r="BH61" s="99"/>
      <c r="BI61" s="100">
        <f t="shared" si="68"/>
        <v>0</v>
      </c>
      <c r="BJ61" s="99"/>
      <c r="BK61" s="99"/>
      <c r="BL61" s="99"/>
      <c r="BM61" s="74"/>
      <c r="BN61" s="101">
        <f t="shared" si="69"/>
        <v>0</v>
      </c>
      <c r="BO61" s="74"/>
      <c r="BP61" s="74"/>
      <c r="BQ61" s="74"/>
      <c r="BR61" s="74"/>
      <c r="BS61" s="101">
        <f t="shared" si="70"/>
        <v>0</v>
      </c>
    </row>
    <row r="62" s="23" customFormat="1" ht="37" customHeight="1" spans="1:71">
      <c r="A62" s="6">
        <f t="shared" si="56"/>
        <v>57</v>
      </c>
      <c r="B62" s="71"/>
      <c r="C62" s="71"/>
      <c r="D62" s="6" t="s">
        <v>93</v>
      </c>
      <c r="E62" s="72">
        <v>108.15</v>
      </c>
      <c r="F62" s="331"/>
      <c r="G62" s="331"/>
      <c r="H62" s="335"/>
      <c r="I62" s="335"/>
      <c r="J62" s="335"/>
      <c r="K62" s="338">
        <f t="shared" si="59"/>
        <v>0</v>
      </c>
      <c r="L62" s="6"/>
      <c r="M62" s="6"/>
      <c r="N62" s="6"/>
      <c r="O62" s="6"/>
      <c r="P62" s="6"/>
      <c r="Q62" s="338">
        <f t="shared" si="60"/>
        <v>0</v>
      </c>
      <c r="R62" s="221"/>
      <c r="S62" s="221"/>
      <c r="T62" s="221"/>
      <c r="U62" s="221"/>
      <c r="V62" s="221"/>
      <c r="W62" s="345">
        <f t="shared" si="61"/>
        <v>0</v>
      </c>
      <c r="X62" s="150"/>
      <c r="Y62" s="151"/>
      <c r="Z62" s="150"/>
      <c r="AA62" s="150"/>
      <c r="AB62" s="75"/>
      <c r="AC62" s="150"/>
      <c r="AD62" s="150"/>
      <c r="AE62" s="150"/>
      <c r="AF62" s="150"/>
      <c r="AG62" s="75"/>
      <c r="AH62" s="150"/>
      <c r="AI62" s="150"/>
      <c r="AJ62" s="150"/>
      <c r="AK62" s="150"/>
      <c r="AL62" s="75"/>
      <c r="AM62" s="74">
        <v>1</v>
      </c>
      <c r="AN62" s="74">
        <v>3</v>
      </c>
      <c r="AO62" s="74">
        <v>1</v>
      </c>
      <c r="AP62" s="74">
        <v>1</v>
      </c>
      <c r="AQ62" s="101">
        <f t="shared" si="65"/>
        <v>6</v>
      </c>
      <c r="AR62" s="99"/>
      <c r="AS62" s="99">
        <v>3</v>
      </c>
      <c r="AT62" s="99"/>
      <c r="AU62" s="99"/>
      <c r="AV62" s="100">
        <f t="shared" si="66"/>
        <v>3</v>
      </c>
      <c r="AW62" s="99">
        <v>1</v>
      </c>
      <c r="AX62" s="99"/>
      <c r="AY62" s="99">
        <v>1</v>
      </c>
      <c r="AZ62" s="74">
        <v>1</v>
      </c>
      <c r="BA62" s="100">
        <f t="shared" si="67"/>
        <v>3</v>
      </c>
      <c r="BB62" s="367">
        <f t="shared" si="62"/>
        <v>6</v>
      </c>
      <c r="BC62" s="368">
        <f t="shared" si="63"/>
        <v>3</v>
      </c>
      <c r="BD62" s="369">
        <f t="shared" si="64"/>
        <v>3</v>
      </c>
      <c r="BE62" s="99"/>
      <c r="BF62" s="99"/>
      <c r="BG62" s="99"/>
      <c r="BH62" s="99"/>
      <c r="BI62" s="100">
        <f t="shared" si="68"/>
        <v>0</v>
      </c>
      <c r="BJ62" s="99"/>
      <c r="BK62" s="99"/>
      <c r="BL62" s="99"/>
      <c r="BM62" s="74"/>
      <c r="BN62" s="101">
        <f t="shared" si="69"/>
        <v>0</v>
      </c>
      <c r="BO62" s="74"/>
      <c r="BP62" s="74"/>
      <c r="BQ62" s="74"/>
      <c r="BR62" s="74"/>
      <c r="BS62" s="101">
        <f t="shared" si="70"/>
        <v>0</v>
      </c>
    </row>
    <row r="63" s="23" customFormat="1" ht="37" customHeight="1" spans="1:71">
      <c r="A63" s="6">
        <f t="shared" si="56"/>
        <v>58</v>
      </c>
      <c r="B63" s="76"/>
      <c r="C63" s="76"/>
      <c r="D63" s="6" t="s">
        <v>94</v>
      </c>
      <c r="E63" s="72">
        <v>97.619</v>
      </c>
      <c r="F63" s="331"/>
      <c r="G63" s="331"/>
      <c r="H63" s="335"/>
      <c r="I63" s="335"/>
      <c r="J63" s="335"/>
      <c r="K63" s="338">
        <f t="shared" si="59"/>
        <v>0</v>
      </c>
      <c r="L63" s="6"/>
      <c r="M63" s="6"/>
      <c r="N63" s="6"/>
      <c r="O63" s="6"/>
      <c r="P63" s="6"/>
      <c r="Q63" s="338">
        <f t="shared" si="60"/>
        <v>0</v>
      </c>
      <c r="R63" s="221"/>
      <c r="S63" s="221"/>
      <c r="T63" s="221"/>
      <c r="U63" s="221"/>
      <c r="V63" s="221"/>
      <c r="W63" s="345">
        <f t="shared" si="61"/>
        <v>0</v>
      </c>
      <c r="X63" s="80"/>
      <c r="Y63" s="152"/>
      <c r="Z63" s="80"/>
      <c r="AA63" s="80"/>
      <c r="AB63" s="77"/>
      <c r="AC63" s="80"/>
      <c r="AD63" s="80"/>
      <c r="AE63" s="80"/>
      <c r="AF63" s="80"/>
      <c r="AG63" s="77"/>
      <c r="AH63" s="80"/>
      <c r="AI63" s="80"/>
      <c r="AJ63" s="80"/>
      <c r="AK63" s="80"/>
      <c r="AL63" s="77"/>
      <c r="AM63" s="74">
        <v>1</v>
      </c>
      <c r="AN63" s="74">
        <v>3</v>
      </c>
      <c r="AO63" s="74">
        <v>1</v>
      </c>
      <c r="AP63" s="74">
        <v>1</v>
      </c>
      <c r="AQ63" s="101">
        <f t="shared" si="65"/>
        <v>6</v>
      </c>
      <c r="AR63" s="99"/>
      <c r="AS63" s="99">
        <v>3</v>
      </c>
      <c r="AT63" s="99"/>
      <c r="AU63" s="99"/>
      <c r="AV63" s="100">
        <f t="shared" si="66"/>
        <v>3</v>
      </c>
      <c r="AW63" s="99">
        <v>1</v>
      </c>
      <c r="AX63" s="99"/>
      <c r="AY63" s="99">
        <v>1</v>
      </c>
      <c r="AZ63" s="74">
        <v>1</v>
      </c>
      <c r="BA63" s="100">
        <f t="shared" si="67"/>
        <v>3</v>
      </c>
      <c r="BB63" s="367">
        <f t="shared" si="62"/>
        <v>6</v>
      </c>
      <c r="BC63" s="368">
        <f t="shared" si="63"/>
        <v>3</v>
      </c>
      <c r="BD63" s="369">
        <f t="shared" si="64"/>
        <v>3</v>
      </c>
      <c r="BE63" s="99"/>
      <c r="BF63" s="99"/>
      <c r="BG63" s="99"/>
      <c r="BH63" s="99"/>
      <c r="BI63" s="100">
        <f t="shared" si="68"/>
        <v>0</v>
      </c>
      <c r="BJ63" s="99"/>
      <c r="BK63" s="99"/>
      <c r="BL63" s="99"/>
      <c r="BM63" s="74"/>
      <c r="BN63" s="101">
        <f t="shared" si="69"/>
        <v>0</v>
      </c>
      <c r="BO63" s="74"/>
      <c r="BP63" s="74"/>
      <c r="BQ63" s="74"/>
      <c r="BR63" s="74"/>
      <c r="BS63" s="101">
        <f t="shared" si="70"/>
        <v>0</v>
      </c>
    </row>
    <row r="64" s="24" customFormat="1" ht="37" customHeight="1" spans="1:71">
      <c r="A64" s="337"/>
      <c r="B64" s="6"/>
      <c r="C64" s="337"/>
      <c r="D64" s="84" t="s">
        <v>56</v>
      </c>
      <c r="E64" s="83">
        <f>SUM(E53:E63)</f>
        <v>649.404</v>
      </c>
      <c r="F64" s="84">
        <f t="shared" ref="F64:BQ64" si="71">SUM(F53:F63)</f>
        <v>1</v>
      </c>
      <c r="G64" s="84">
        <f t="shared" si="71"/>
        <v>4</v>
      </c>
      <c r="H64" s="84">
        <f t="shared" si="71"/>
        <v>4</v>
      </c>
      <c r="I64" s="84">
        <f t="shared" si="71"/>
        <v>4</v>
      </c>
      <c r="J64" s="84">
        <f t="shared" si="71"/>
        <v>12</v>
      </c>
      <c r="K64" s="84">
        <f t="shared" si="71"/>
        <v>25</v>
      </c>
      <c r="L64" s="84">
        <f t="shared" si="71"/>
        <v>1</v>
      </c>
      <c r="M64" s="84">
        <f t="shared" si="71"/>
        <v>3</v>
      </c>
      <c r="N64" s="84">
        <f t="shared" si="71"/>
        <v>1</v>
      </c>
      <c r="O64" s="84">
        <f t="shared" si="71"/>
        <v>5</v>
      </c>
      <c r="P64" s="84">
        <f t="shared" si="71"/>
        <v>7</v>
      </c>
      <c r="Q64" s="84">
        <f t="shared" si="71"/>
        <v>17</v>
      </c>
      <c r="R64" s="84">
        <f t="shared" si="71"/>
        <v>0</v>
      </c>
      <c r="S64" s="84">
        <f t="shared" si="71"/>
        <v>0</v>
      </c>
      <c r="T64" s="84">
        <f t="shared" si="71"/>
        <v>3</v>
      </c>
      <c r="U64" s="84">
        <f t="shared" si="71"/>
        <v>0</v>
      </c>
      <c r="V64" s="84">
        <f t="shared" si="71"/>
        <v>4</v>
      </c>
      <c r="W64" s="84">
        <f t="shared" si="71"/>
        <v>7</v>
      </c>
      <c r="X64" s="84">
        <f t="shared" si="71"/>
        <v>0</v>
      </c>
      <c r="Y64" s="84">
        <f t="shared" si="71"/>
        <v>2</v>
      </c>
      <c r="Z64" s="84">
        <f t="shared" si="71"/>
        <v>2</v>
      </c>
      <c r="AA64" s="84">
        <f t="shared" si="71"/>
        <v>2</v>
      </c>
      <c r="AB64" s="84">
        <f t="shared" si="71"/>
        <v>6</v>
      </c>
      <c r="AC64" s="84">
        <f t="shared" si="71"/>
        <v>0</v>
      </c>
      <c r="AD64" s="84">
        <f t="shared" si="71"/>
        <v>1</v>
      </c>
      <c r="AE64" s="84">
        <f t="shared" si="71"/>
        <v>0</v>
      </c>
      <c r="AF64" s="84">
        <f t="shared" si="71"/>
        <v>1</v>
      </c>
      <c r="AG64" s="84">
        <f t="shared" si="71"/>
        <v>2</v>
      </c>
      <c r="AH64" s="84">
        <f t="shared" si="71"/>
        <v>0</v>
      </c>
      <c r="AI64" s="84">
        <f t="shared" si="71"/>
        <v>1</v>
      </c>
      <c r="AJ64" s="84">
        <f t="shared" si="71"/>
        <v>2</v>
      </c>
      <c r="AK64" s="84">
        <f t="shared" si="71"/>
        <v>1</v>
      </c>
      <c r="AL64" s="84">
        <f t="shared" si="71"/>
        <v>4</v>
      </c>
      <c r="AM64" s="84">
        <f t="shared" si="71"/>
        <v>6</v>
      </c>
      <c r="AN64" s="84">
        <f t="shared" si="71"/>
        <v>21</v>
      </c>
      <c r="AO64" s="84">
        <f t="shared" si="71"/>
        <v>6</v>
      </c>
      <c r="AP64" s="84">
        <f t="shared" si="71"/>
        <v>25</v>
      </c>
      <c r="AQ64" s="84">
        <f t="shared" si="71"/>
        <v>58</v>
      </c>
      <c r="AR64" s="84">
        <f t="shared" si="71"/>
        <v>0</v>
      </c>
      <c r="AS64" s="84">
        <f t="shared" si="71"/>
        <v>18</v>
      </c>
      <c r="AT64" s="84">
        <f t="shared" si="71"/>
        <v>0</v>
      </c>
      <c r="AU64" s="84">
        <f t="shared" si="71"/>
        <v>0</v>
      </c>
      <c r="AV64" s="84">
        <f t="shared" si="71"/>
        <v>18</v>
      </c>
      <c r="AW64" s="84">
        <f t="shared" si="71"/>
        <v>6</v>
      </c>
      <c r="AX64" s="84">
        <f t="shared" si="71"/>
        <v>3</v>
      </c>
      <c r="AY64" s="84">
        <f t="shared" si="71"/>
        <v>6</v>
      </c>
      <c r="AZ64" s="84">
        <f t="shared" si="71"/>
        <v>25</v>
      </c>
      <c r="BA64" s="84">
        <f t="shared" si="71"/>
        <v>40</v>
      </c>
      <c r="BB64" s="84">
        <f t="shared" si="71"/>
        <v>89</v>
      </c>
      <c r="BC64" s="84">
        <f t="shared" si="71"/>
        <v>37</v>
      </c>
      <c r="BD64" s="84">
        <f t="shared" si="71"/>
        <v>51</v>
      </c>
      <c r="BE64" s="84">
        <f t="shared" si="71"/>
        <v>1</v>
      </c>
      <c r="BF64" s="84">
        <f t="shared" si="71"/>
        <v>5</v>
      </c>
      <c r="BG64" s="84">
        <f t="shared" si="71"/>
        <v>1</v>
      </c>
      <c r="BH64" s="84">
        <f t="shared" si="71"/>
        <v>1</v>
      </c>
      <c r="BI64" s="84">
        <f t="shared" si="71"/>
        <v>8</v>
      </c>
      <c r="BJ64" s="84">
        <f t="shared" si="71"/>
        <v>0</v>
      </c>
      <c r="BK64" s="84">
        <f t="shared" si="71"/>
        <v>0</v>
      </c>
      <c r="BL64" s="84">
        <f t="shared" si="71"/>
        <v>0</v>
      </c>
      <c r="BM64" s="84">
        <f t="shared" si="71"/>
        <v>0</v>
      </c>
      <c r="BN64" s="84">
        <f t="shared" si="71"/>
        <v>0</v>
      </c>
      <c r="BO64" s="84">
        <f t="shared" si="71"/>
        <v>1</v>
      </c>
      <c r="BP64" s="84">
        <f t="shared" si="71"/>
        <v>5</v>
      </c>
      <c r="BQ64" s="84">
        <f t="shared" si="71"/>
        <v>1</v>
      </c>
      <c r="BR64" s="84">
        <f>SUM(BR53:BR63)</f>
        <v>1</v>
      </c>
      <c r="BS64" s="84">
        <f>SUM(BS53:BS63)</f>
        <v>8</v>
      </c>
    </row>
    <row r="65" s="320" customFormat="1" ht="37" hidden="1" customHeight="1" spans="1:71">
      <c r="A65" s="46">
        <f t="shared" ref="A62:A71" si="72">ROW()-5</f>
        <v>60</v>
      </c>
      <c r="B65" s="46" t="s">
        <v>95</v>
      </c>
      <c r="C65" s="46" t="s">
        <v>38</v>
      </c>
      <c r="D65" s="46" t="s">
        <v>39</v>
      </c>
      <c r="E65" s="63" t="s">
        <v>40</v>
      </c>
      <c r="F65" s="328">
        <v>1</v>
      </c>
      <c r="G65" s="328">
        <v>4</v>
      </c>
      <c r="H65" s="329" t="s">
        <v>40</v>
      </c>
      <c r="I65" s="329"/>
      <c r="J65" s="329"/>
      <c r="K65" s="70">
        <f t="shared" ref="K65:K69" si="73">SUM(F65:J65)</f>
        <v>5</v>
      </c>
      <c r="L65" s="46">
        <v>1</v>
      </c>
      <c r="M65" s="46">
        <v>3</v>
      </c>
      <c r="N65" s="46"/>
      <c r="O65" s="46"/>
      <c r="P65" s="46"/>
      <c r="Q65" s="70">
        <f t="shared" ref="Q65:Q69" si="74">SUM(L65:P65)</f>
        <v>4</v>
      </c>
      <c r="R65" s="221"/>
      <c r="S65" s="221">
        <f>G65-M65</f>
        <v>1</v>
      </c>
      <c r="T65" s="221"/>
      <c r="U65" s="221"/>
      <c r="V65" s="221"/>
      <c r="W65" s="345">
        <f>K65-Q65</f>
        <v>1</v>
      </c>
      <c r="X65" s="64" t="s">
        <v>40</v>
      </c>
      <c r="Y65" s="64"/>
      <c r="Z65" s="64"/>
      <c r="AA65" s="64"/>
      <c r="AB65" s="64"/>
      <c r="AC65" s="64"/>
      <c r="AD65" s="64"/>
      <c r="AE65" s="64"/>
      <c r="AF65" s="64"/>
      <c r="AG65" s="64"/>
      <c r="AH65" s="64"/>
      <c r="AI65" s="64"/>
      <c r="AJ65" s="64"/>
      <c r="AK65" s="64"/>
      <c r="AL65" s="64"/>
      <c r="AM65" s="64" t="s">
        <v>40</v>
      </c>
      <c r="AN65" s="64"/>
      <c r="AO65" s="64"/>
      <c r="AP65" s="64"/>
      <c r="AQ65" s="64"/>
      <c r="AR65" s="96" t="s">
        <v>40</v>
      </c>
      <c r="AS65" s="96"/>
      <c r="AT65" s="96"/>
      <c r="AU65" s="96"/>
      <c r="AV65" s="96"/>
      <c r="AW65" s="96"/>
      <c r="AX65" s="96"/>
      <c r="AY65" s="96"/>
      <c r="AZ65" s="96"/>
      <c r="BA65" s="96"/>
      <c r="BB65" s="362">
        <f t="shared" ref="BB65:BB75" si="75">K65+AB65+AQ65</f>
        <v>5</v>
      </c>
      <c r="BC65" s="363">
        <f t="shared" ref="BC65:BC75" si="76">Q65+AG65+AV65</f>
        <v>4</v>
      </c>
      <c r="BD65" s="364">
        <f t="shared" ref="BD65:BD75" si="77">W65+AL65+BA65</f>
        <v>1</v>
      </c>
      <c r="BE65" s="96">
        <v>7</v>
      </c>
      <c r="BF65" s="96">
        <v>3</v>
      </c>
      <c r="BG65" s="96">
        <v>2</v>
      </c>
      <c r="BH65" s="96">
        <v>2</v>
      </c>
      <c r="BI65" s="97">
        <f>SUM(BE65:BH65)</f>
        <v>14</v>
      </c>
      <c r="BJ65" s="96">
        <v>3</v>
      </c>
      <c r="BK65" s="96">
        <v>2</v>
      </c>
      <c r="BL65" s="96">
        <v>2</v>
      </c>
      <c r="BM65" s="96">
        <v>0</v>
      </c>
      <c r="BN65" s="97">
        <f>SUM(BJ65:BM65)</f>
        <v>7</v>
      </c>
      <c r="BO65" s="96">
        <f t="shared" ref="BO65:BS65" si="78">BE65-BJ65</f>
        <v>4</v>
      </c>
      <c r="BP65" s="96">
        <f t="shared" si="78"/>
        <v>1</v>
      </c>
      <c r="BQ65" s="96">
        <f t="shared" si="78"/>
        <v>0</v>
      </c>
      <c r="BR65" s="96">
        <f t="shared" si="78"/>
        <v>2</v>
      </c>
      <c r="BS65" s="96">
        <f t="shared" si="78"/>
        <v>7</v>
      </c>
    </row>
    <row r="66" s="19" customFormat="1" ht="37" hidden="1" customHeight="1" spans="1:71">
      <c r="A66" s="46">
        <f t="shared" si="72"/>
        <v>61</v>
      </c>
      <c r="B66" s="46"/>
      <c r="C66" s="46"/>
      <c r="D66" s="46" t="s">
        <v>41</v>
      </c>
      <c r="E66" s="63"/>
      <c r="F66" s="328"/>
      <c r="G66" s="328"/>
      <c r="H66" s="330">
        <v>1</v>
      </c>
      <c r="I66" s="330">
        <v>1</v>
      </c>
      <c r="J66" s="330">
        <v>2</v>
      </c>
      <c r="K66" s="70">
        <f t="shared" si="73"/>
        <v>4</v>
      </c>
      <c r="L66" s="46"/>
      <c r="M66" s="46"/>
      <c r="N66" s="46">
        <v>1</v>
      </c>
      <c r="O66" s="46"/>
      <c r="P66" s="46">
        <v>2</v>
      </c>
      <c r="Q66" s="70">
        <f t="shared" si="74"/>
        <v>3</v>
      </c>
      <c r="R66" s="236"/>
      <c r="S66" s="236"/>
      <c r="T66" s="221">
        <f t="shared" ref="T66:W66" si="79">H66-N66</f>
        <v>0</v>
      </c>
      <c r="U66" s="221">
        <f t="shared" si="79"/>
        <v>1</v>
      </c>
      <c r="V66" s="221">
        <f t="shared" si="79"/>
        <v>0</v>
      </c>
      <c r="W66" s="345">
        <f t="shared" si="79"/>
        <v>1</v>
      </c>
      <c r="X66" s="64"/>
      <c r="Y66" s="64"/>
      <c r="Z66" s="64"/>
      <c r="AA66" s="64"/>
      <c r="AB66" s="64"/>
      <c r="AC66" s="64"/>
      <c r="AD66" s="64"/>
      <c r="AE66" s="64"/>
      <c r="AF66" s="64"/>
      <c r="AG66" s="64"/>
      <c r="AH66" s="64"/>
      <c r="AI66" s="64"/>
      <c r="AJ66" s="64"/>
      <c r="AK66" s="64"/>
      <c r="AL66" s="64"/>
      <c r="AM66" s="64"/>
      <c r="AN66" s="64"/>
      <c r="AO66" s="64"/>
      <c r="AP66" s="64"/>
      <c r="AQ66" s="64"/>
      <c r="AR66" s="96"/>
      <c r="AS66" s="96"/>
      <c r="AT66" s="96"/>
      <c r="AU66" s="96"/>
      <c r="AV66" s="96"/>
      <c r="AW66" s="96"/>
      <c r="AX66" s="96"/>
      <c r="AY66" s="96"/>
      <c r="AZ66" s="96"/>
      <c r="BA66" s="96"/>
      <c r="BB66" s="362">
        <f t="shared" si="75"/>
        <v>4</v>
      </c>
      <c r="BC66" s="363">
        <f t="shared" si="76"/>
        <v>3</v>
      </c>
      <c r="BD66" s="364">
        <f t="shared" si="77"/>
        <v>1</v>
      </c>
      <c r="BE66" s="96"/>
      <c r="BF66" s="96"/>
      <c r="BG66" s="96"/>
      <c r="BH66" s="96"/>
      <c r="BI66" s="97"/>
      <c r="BJ66" s="96"/>
      <c r="BK66" s="96"/>
      <c r="BL66" s="96"/>
      <c r="BM66" s="96"/>
      <c r="BN66" s="97"/>
      <c r="BO66" s="96"/>
      <c r="BP66" s="96"/>
      <c r="BQ66" s="96"/>
      <c r="BR66" s="96"/>
      <c r="BS66" s="96"/>
    </row>
    <row r="67" s="19" customFormat="1" ht="37" hidden="1" customHeight="1" spans="1:71">
      <c r="A67" s="46">
        <f t="shared" si="72"/>
        <v>62</v>
      </c>
      <c r="B67" s="46"/>
      <c r="C67" s="46"/>
      <c r="D67" s="46" t="s">
        <v>96</v>
      </c>
      <c r="E67" s="63"/>
      <c r="F67" s="328"/>
      <c r="G67" s="328"/>
      <c r="H67" s="330">
        <v>1</v>
      </c>
      <c r="I67" s="330">
        <v>1</v>
      </c>
      <c r="J67" s="330">
        <v>4</v>
      </c>
      <c r="K67" s="70">
        <v>6</v>
      </c>
      <c r="L67" s="46"/>
      <c r="M67" s="46"/>
      <c r="N67" s="46">
        <v>1</v>
      </c>
      <c r="O67" s="46"/>
      <c r="P67" s="46">
        <v>2</v>
      </c>
      <c r="Q67" s="70">
        <f t="shared" si="74"/>
        <v>3</v>
      </c>
      <c r="R67" s="236"/>
      <c r="S67" s="236"/>
      <c r="T67" s="221">
        <f t="shared" ref="T67:W67" si="80">H67-N67</f>
        <v>0</v>
      </c>
      <c r="U67" s="221">
        <f t="shared" si="80"/>
        <v>1</v>
      </c>
      <c r="V67" s="221">
        <f t="shared" si="80"/>
        <v>2</v>
      </c>
      <c r="W67" s="345">
        <f t="shared" si="80"/>
        <v>3</v>
      </c>
      <c r="X67" s="64"/>
      <c r="Y67" s="64"/>
      <c r="Z67" s="64"/>
      <c r="AA67" s="64"/>
      <c r="AB67" s="64"/>
      <c r="AC67" s="64"/>
      <c r="AD67" s="64"/>
      <c r="AE67" s="64"/>
      <c r="AF67" s="64"/>
      <c r="AG67" s="64"/>
      <c r="AH67" s="64"/>
      <c r="AI67" s="64"/>
      <c r="AJ67" s="64"/>
      <c r="AK67" s="64"/>
      <c r="AL67" s="64"/>
      <c r="AM67" s="64"/>
      <c r="AN67" s="64"/>
      <c r="AO67" s="64"/>
      <c r="AP67" s="64"/>
      <c r="AQ67" s="64"/>
      <c r="AR67" s="96"/>
      <c r="AS67" s="96"/>
      <c r="AT67" s="96"/>
      <c r="AU67" s="96"/>
      <c r="AV67" s="96"/>
      <c r="AW67" s="96"/>
      <c r="AX67" s="96"/>
      <c r="AY67" s="96"/>
      <c r="AZ67" s="96"/>
      <c r="BA67" s="96"/>
      <c r="BB67" s="362">
        <f t="shared" si="75"/>
        <v>6</v>
      </c>
      <c r="BC67" s="363">
        <f t="shared" si="76"/>
        <v>3</v>
      </c>
      <c r="BD67" s="364">
        <f t="shared" si="77"/>
        <v>3</v>
      </c>
      <c r="BE67" s="96"/>
      <c r="BF67" s="96"/>
      <c r="BG67" s="96"/>
      <c r="BH67" s="96"/>
      <c r="BI67" s="97"/>
      <c r="BJ67" s="96"/>
      <c r="BK67" s="96"/>
      <c r="BL67" s="96"/>
      <c r="BM67" s="96"/>
      <c r="BN67" s="97"/>
      <c r="BO67" s="96"/>
      <c r="BP67" s="96"/>
      <c r="BQ67" s="96"/>
      <c r="BR67" s="96"/>
      <c r="BS67" s="96"/>
    </row>
    <row r="68" s="19" customFormat="1" ht="37" hidden="1" customHeight="1" spans="1:71">
      <c r="A68" s="46">
        <f t="shared" si="72"/>
        <v>63</v>
      </c>
      <c r="B68" s="46"/>
      <c r="C68" s="46"/>
      <c r="D68" s="46" t="s">
        <v>97</v>
      </c>
      <c r="E68" s="63"/>
      <c r="F68" s="328"/>
      <c r="G68" s="328"/>
      <c r="H68" s="330">
        <v>1</v>
      </c>
      <c r="I68" s="330">
        <v>1</v>
      </c>
      <c r="J68" s="330">
        <v>4</v>
      </c>
      <c r="K68" s="70">
        <f t="shared" si="73"/>
        <v>6</v>
      </c>
      <c r="L68" s="46"/>
      <c r="M68" s="46"/>
      <c r="N68" s="46">
        <v>1</v>
      </c>
      <c r="O68" s="46"/>
      <c r="P68" s="46">
        <v>2</v>
      </c>
      <c r="Q68" s="70">
        <f t="shared" si="74"/>
        <v>3</v>
      </c>
      <c r="R68" s="236"/>
      <c r="S68" s="236"/>
      <c r="T68" s="221">
        <f t="shared" ref="T68:W68" si="81">H68-N68</f>
        <v>0</v>
      </c>
      <c r="U68" s="221">
        <f t="shared" si="81"/>
        <v>1</v>
      </c>
      <c r="V68" s="221">
        <f t="shared" si="81"/>
        <v>2</v>
      </c>
      <c r="W68" s="345">
        <f t="shared" si="81"/>
        <v>3</v>
      </c>
      <c r="X68" s="64"/>
      <c r="Y68" s="64"/>
      <c r="Z68" s="64"/>
      <c r="AA68" s="64"/>
      <c r="AB68" s="64"/>
      <c r="AC68" s="64"/>
      <c r="AD68" s="64"/>
      <c r="AE68" s="64"/>
      <c r="AF68" s="64"/>
      <c r="AG68" s="64"/>
      <c r="AH68" s="64"/>
      <c r="AI68" s="64"/>
      <c r="AJ68" s="64"/>
      <c r="AK68" s="64"/>
      <c r="AL68" s="64"/>
      <c r="AM68" s="64"/>
      <c r="AN68" s="64"/>
      <c r="AO68" s="64"/>
      <c r="AP68" s="64"/>
      <c r="AQ68" s="64"/>
      <c r="AR68" s="96"/>
      <c r="AS68" s="96"/>
      <c r="AT68" s="96"/>
      <c r="AU68" s="96"/>
      <c r="AV68" s="96"/>
      <c r="AW68" s="96"/>
      <c r="AX68" s="96"/>
      <c r="AY68" s="96"/>
      <c r="AZ68" s="96"/>
      <c r="BA68" s="96"/>
      <c r="BB68" s="362">
        <f t="shared" si="75"/>
        <v>6</v>
      </c>
      <c r="BC68" s="363">
        <f t="shared" si="76"/>
        <v>3</v>
      </c>
      <c r="BD68" s="364">
        <f t="shared" si="77"/>
        <v>3</v>
      </c>
      <c r="BE68" s="96"/>
      <c r="BF68" s="96"/>
      <c r="BG68" s="96"/>
      <c r="BH68" s="96"/>
      <c r="BI68" s="97"/>
      <c r="BJ68" s="96"/>
      <c r="BK68" s="96"/>
      <c r="BL68" s="96"/>
      <c r="BM68" s="96"/>
      <c r="BN68" s="97"/>
      <c r="BO68" s="96"/>
      <c r="BP68" s="96"/>
      <c r="BQ68" s="96"/>
      <c r="BR68" s="96"/>
      <c r="BS68" s="96"/>
    </row>
    <row r="69" s="19" customFormat="1" ht="37" hidden="1" customHeight="1" spans="1:71">
      <c r="A69" s="46">
        <f t="shared" si="72"/>
        <v>64</v>
      </c>
      <c r="B69" s="46"/>
      <c r="C69" s="46"/>
      <c r="D69" s="46" t="s">
        <v>44</v>
      </c>
      <c r="E69" s="63"/>
      <c r="F69" s="328"/>
      <c r="G69" s="328"/>
      <c r="H69" s="330">
        <v>1</v>
      </c>
      <c r="I69" s="330">
        <v>1</v>
      </c>
      <c r="J69" s="330">
        <v>2</v>
      </c>
      <c r="K69" s="70">
        <f t="shared" si="73"/>
        <v>4</v>
      </c>
      <c r="L69" s="46"/>
      <c r="M69" s="46"/>
      <c r="N69" s="46">
        <v>1</v>
      </c>
      <c r="O69" s="46"/>
      <c r="P69" s="46">
        <v>1</v>
      </c>
      <c r="Q69" s="70">
        <f t="shared" si="74"/>
        <v>2</v>
      </c>
      <c r="R69" s="236"/>
      <c r="S69" s="236"/>
      <c r="T69" s="221">
        <f t="shared" ref="T69:W69" si="82">H69-N69</f>
        <v>0</v>
      </c>
      <c r="U69" s="221">
        <f t="shared" si="82"/>
        <v>1</v>
      </c>
      <c r="V69" s="221">
        <f t="shared" si="82"/>
        <v>1</v>
      </c>
      <c r="W69" s="345">
        <f t="shared" si="82"/>
        <v>2</v>
      </c>
      <c r="X69" s="64"/>
      <c r="Y69" s="64"/>
      <c r="Z69" s="64"/>
      <c r="AA69" s="64"/>
      <c r="AB69" s="64"/>
      <c r="AC69" s="64"/>
      <c r="AD69" s="64"/>
      <c r="AE69" s="64"/>
      <c r="AF69" s="64"/>
      <c r="AG69" s="64"/>
      <c r="AH69" s="64"/>
      <c r="AI69" s="64"/>
      <c r="AJ69" s="64"/>
      <c r="AK69" s="64"/>
      <c r="AL69" s="64"/>
      <c r="AM69" s="64"/>
      <c r="AN69" s="64"/>
      <c r="AO69" s="64"/>
      <c r="AP69" s="64"/>
      <c r="AQ69" s="64"/>
      <c r="AR69" s="96"/>
      <c r="AS69" s="96"/>
      <c r="AT69" s="96"/>
      <c r="AU69" s="96"/>
      <c r="AV69" s="96"/>
      <c r="AW69" s="96"/>
      <c r="AX69" s="96"/>
      <c r="AY69" s="96"/>
      <c r="AZ69" s="96"/>
      <c r="BA69" s="96"/>
      <c r="BB69" s="362">
        <f t="shared" si="75"/>
        <v>4</v>
      </c>
      <c r="BC69" s="363">
        <f t="shared" si="76"/>
        <v>2</v>
      </c>
      <c r="BD69" s="364">
        <f t="shared" si="77"/>
        <v>2</v>
      </c>
      <c r="BE69" s="96"/>
      <c r="BF69" s="96"/>
      <c r="BG69" s="96"/>
      <c r="BH69" s="96"/>
      <c r="BI69" s="97"/>
      <c r="BJ69" s="96"/>
      <c r="BK69" s="96"/>
      <c r="BL69" s="96"/>
      <c r="BM69" s="96"/>
      <c r="BN69" s="97"/>
      <c r="BO69" s="96"/>
      <c r="BP69" s="96"/>
      <c r="BQ69" s="96"/>
      <c r="BR69" s="96"/>
      <c r="BS69" s="96"/>
    </row>
    <row r="70" s="19" customFormat="1" ht="37" customHeight="1" spans="1:71">
      <c r="A70" s="46">
        <f t="shared" si="72"/>
        <v>65</v>
      </c>
      <c r="B70" s="46"/>
      <c r="C70" s="57" t="s">
        <v>98</v>
      </c>
      <c r="D70" s="46" t="s">
        <v>99</v>
      </c>
      <c r="E70" s="63">
        <v>131.409</v>
      </c>
      <c r="F70" s="328"/>
      <c r="G70" s="328"/>
      <c r="H70" s="330"/>
      <c r="I70" s="330"/>
      <c r="J70" s="330"/>
      <c r="K70" s="70"/>
      <c r="L70" s="46"/>
      <c r="M70" s="46"/>
      <c r="N70" s="46"/>
      <c r="O70" s="46"/>
      <c r="P70" s="46"/>
      <c r="Q70" s="70"/>
      <c r="R70" s="236"/>
      <c r="S70" s="236"/>
      <c r="T70" s="236"/>
      <c r="U70" s="236"/>
      <c r="V70" s="236"/>
      <c r="W70" s="344"/>
      <c r="X70" s="145"/>
      <c r="Y70" s="145">
        <v>1</v>
      </c>
      <c r="Z70" s="145">
        <v>1</v>
      </c>
      <c r="AA70" s="145">
        <v>1</v>
      </c>
      <c r="AB70" s="67">
        <f>SUM(X70:AA71)</f>
        <v>3</v>
      </c>
      <c r="AC70" s="145"/>
      <c r="AD70" s="145">
        <v>0</v>
      </c>
      <c r="AE70" s="145">
        <v>0</v>
      </c>
      <c r="AF70" s="145">
        <v>0</v>
      </c>
      <c r="AG70" s="67">
        <f>SUM(AC70:AF71)</f>
        <v>0</v>
      </c>
      <c r="AH70" s="145"/>
      <c r="AI70" s="145">
        <f t="shared" ref="AI70:AL70" si="83">Y70-AD70</f>
        <v>1</v>
      </c>
      <c r="AJ70" s="145">
        <v>1</v>
      </c>
      <c r="AK70" s="145">
        <f t="shared" si="83"/>
        <v>1</v>
      </c>
      <c r="AL70" s="67">
        <f t="shared" si="83"/>
        <v>3</v>
      </c>
      <c r="AM70" s="64">
        <v>1</v>
      </c>
      <c r="AN70" s="64">
        <v>5</v>
      </c>
      <c r="AO70" s="64">
        <v>1</v>
      </c>
      <c r="AP70" s="64">
        <v>2</v>
      </c>
      <c r="AQ70" s="98">
        <f t="shared" ref="AQ70:AQ75" si="84">SUM(AM70:AP70)</f>
        <v>9</v>
      </c>
      <c r="AR70" s="96">
        <v>1</v>
      </c>
      <c r="AS70" s="96">
        <v>2</v>
      </c>
      <c r="AT70" s="96"/>
      <c r="AU70" s="96">
        <v>1</v>
      </c>
      <c r="AV70" s="98">
        <f t="shared" ref="AV70:AV75" si="85">SUM(AR70:AU70)</f>
        <v>4</v>
      </c>
      <c r="AW70" s="96">
        <f t="shared" ref="AW70:BA70" si="86">AM70-AR70</f>
        <v>0</v>
      </c>
      <c r="AX70" s="96">
        <f t="shared" si="86"/>
        <v>3</v>
      </c>
      <c r="AY70" s="96">
        <f t="shared" si="86"/>
        <v>1</v>
      </c>
      <c r="AZ70" s="96">
        <f t="shared" si="86"/>
        <v>1</v>
      </c>
      <c r="BA70" s="97">
        <f t="shared" si="86"/>
        <v>5</v>
      </c>
      <c r="BB70" s="362">
        <f t="shared" si="75"/>
        <v>12</v>
      </c>
      <c r="BC70" s="363">
        <f t="shared" si="76"/>
        <v>4</v>
      </c>
      <c r="BD70" s="364">
        <f t="shared" si="77"/>
        <v>8</v>
      </c>
      <c r="BE70" s="96">
        <v>5</v>
      </c>
      <c r="BF70" s="96">
        <v>2</v>
      </c>
      <c r="BG70" s="96">
        <v>1</v>
      </c>
      <c r="BH70" s="96"/>
      <c r="BI70" s="97">
        <f t="shared" ref="BI70:BI75" si="87">SUM(BE70:BH70)</f>
        <v>8</v>
      </c>
      <c r="BJ70" s="96">
        <v>3</v>
      </c>
      <c r="BK70" s="96">
        <v>1</v>
      </c>
      <c r="BL70" s="96">
        <v>1</v>
      </c>
      <c r="BM70" s="64"/>
      <c r="BN70" s="97">
        <f t="shared" ref="BN70:BN75" si="88">SUM(BJ70:BM70)</f>
        <v>5</v>
      </c>
      <c r="BO70" s="64">
        <f t="shared" ref="BO70:BS70" si="89">BE70-BJ70</f>
        <v>2</v>
      </c>
      <c r="BP70" s="64">
        <f t="shared" si="89"/>
        <v>1</v>
      </c>
      <c r="BQ70" s="64">
        <f t="shared" si="89"/>
        <v>0</v>
      </c>
      <c r="BR70" s="64">
        <f t="shared" si="89"/>
        <v>0</v>
      </c>
      <c r="BS70" s="97">
        <f t="shared" si="89"/>
        <v>3</v>
      </c>
    </row>
    <row r="71" s="19" customFormat="1" ht="37" customHeight="1" spans="1:71">
      <c r="A71" s="46">
        <f t="shared" si="72"/>
        <v>66</v>
      </c>
      <c r="B71" s="46"/>
      <c r="C71" s="60"/>
      <c r="D71" s="46" t="s">
        <v>100</v>
      </c>
      <c r="E71" s="63">
        <v>137.766</v>
      </c>
      <c r="F71" s="328"/>
      <c r="G71" s="328"/>
      <c r="H71" s="330"/>
      <c r="I71" s="330"/>
      <c r="J71" s="330"/>
      <c r="K71" s="70"/>
      <c r="L71" s="46"/>
      <c r="M71" s="46"/>
      <c r="N71" s="46"/>
      <c r="O71" s="46"/>
      <c r="P71" s="46"/>
      <c r="Q71" s="70"/>
      <c r="R71" s="236"/>
      <c r="S71" s="236"/>
      <c r="T71" s="236"/>
      <c r="U71" s="236"/>
      <c r="V71" s="236"/>
      <c r="W71" s="344"/>
      <c r="X71" s="146"/>
      <c r="Y71" s="146"/>
      <c r="Z71" s="146"/>
      <c r="AA71" s="146"/>
      <c r="AB71" s="68"/>
      <c r="AC71" s="146"/>
      <c r="AD71" s="146"/>
      <c r="AE71" s="146"/>
      <c r="AF71" s="146"/>
      <c r="AG71" s="68"/>
      <c r="AH71" s="146"/>
      <c r="AI71" s="146"/>
      <c r="AJ71" s="146"/>
      <c r="AK71" s="146"/>
      <c r="AL71" s="68"/>
      <c r="AM71" s="64">
        <v>1</v>
      </c>
      <c r="AN71" s="64">
        <v>5</v>
      </c>
      <c r="AO71" s="64">
        <v>1</v>
      </c>
      <c r="AP71" s="64"/>
      <c r="AQ71" s="98">
        <f t="shared" si="84"/>
        <v>7</v>
      </c>
      <c r="AR71" s="96">
        <v>1</v>
      </c>
      <c r="AS71" s="96">
        <v>4</v>
      </c>
      <c r="AT71" s="96"/>
      <c r="AU71" s="96"/>
      <c r="AV71" s="98">
        <f t="shared" si="85"/>
        <v>5</v>
      </c>
      <c r="AW71" s="96">
        <f t="shared" ref="AW71:AY71" si="90">AM71-AR71</f>
        <v>0</v>
      </c>
      <c r="AX71" s="96">
        <f t="shared" si="90"/>
        <v>1</v>
      </c>
      <c r="AY71" s="96">
        <f t="shared" si="90"/>
        <v>1</v>
      </c>
      <c r="AZ71" s="96"/>
      <c r="BA71" s="97">
        <f t="shared" ref="BA71:BA75" si="91">AQ71-AV71</f>
        <v>2</v>
      </c>
      <c r="BB71" s="362">
        <f t="shared" si="75"/>
        <v>7</v>
      </c>
      <c r="BC71" s="363">
        <f t="shared" si="76"/>
        <v>5</v>
      </c>
      <c r="BD71" s="364">
        <f t="shared" si="77"/>
        <v>2</v>
      </c>
      <c r="BE71" s="96">
        <v>3</v>
      </c>
      <c r="BF71" s="96">
        <v>2</v>
      </c>
      <c r="BG71" s="96">
        <v>1</v>
      </c>
      <c r="BH71" s="96"/>
      <c r="BI71" s="97">
        <f t="shared" si="87"/>
        <v>6</v>
      </c>
      <c r="BJ71" s="96">
        <v>3</v>
      </c>
      <c r="BK71" s="96">
        <v>2</v>
      </c>
      <c r="BL71" s="96">
        <v>1</v>
      </c>
      <c r="BM71" s="64"/>
      <c r="BN71" s="97">
        <f t="shared" si="88"/>
        <v>6</v>
      </c>
      <c r="BO71" s="64">
        <f t="shared" ref="BO71:BS71" si="92">BE71-BJ71</f>
        <v>0</v>
      </c>
      <c r="BP71" s="64">
        <f t="shared" si="92"/>
        <v>0</v>
      </c>
      <c r="BQ71" s="64">
        <f t="shared" si="92"/>
        <v>0</v>
      </c>
      <c r="BR71" s="64">
        <f t="shared" si="92"/>
        <v>0</v>
      </c>
      <c r="BS71" s="97">
        <f t="shared" si="92"/>
        <v>0</v>
      </c>
    </row>
    <row r="72" s="19" customFormat="1" ht="37" customHeight="1" spans="1:71">
      <c r="A72" s="46">
        <f t="shared" ref="A72:A81" si="93">ROW()-5</f>
        <v>67</v>
      </c>
      <c r="B72" s="46"/>
      <c r="C72" s="60"/>
      <c r="D72" s="46" t="s">
        <v>101</v>
      </c>
      <c r="E72" s="63">
        <v>70.925</v>
      </c>
      <c r="F72" s="328"/>
      <c r="G72" s="328"/>
      <c r="H72" s="330"/>
      <c r="I72" s="330"/>
      <c r="J72" s="330"/>
      <c r="K72" s="70"/>
      <c r="L72" s="46"/>
      <c r="M72" s="46"/>
      <c r="N72" s="46"/>
      <c r="O72" s="46"/>
      <c r="P72" s="46"/>
      <c r="Q72" s="70"/>
      <c r="R72" s="236"/>
      <c r="S72" s="236"/>
      <c r="T72" s="236"/>
      <c r="U72" s="236"/>
      <c r="V72" s="236"/>
      <c r="W72" s="344"/>
      <c r="X72" s="147"/>
      <c r="Y72" s="147"/>
      <c r="Z72" s="147"/>
      <c r="AA72" s="147"/>
      <c r="AB72" s="69"/>
      <c r="AC72" s="147"/>
      <c r="AD72" s="147"/>
      <c r="AE72" s="147"/>
      <c r="AF72" s="147"/>
      <c r="AG72" s="69"/>
      <c r="AH72" s="147"/>
      <c r="AI72" s="147"/>
      <c r="AJ72" s="147"/>
      <c r="AK72" s="147"/>
      <c r="AL72" s="69"/>
      <c r="AM72" s="64">
        <v>1</v>
      </c>
      <c r="AN72" s="64">
        <v>5</v>
      </c>
      <c r="AO72" s="64">
        <v>1</v>
      </c>
      <c r="AP72" s="64"/>
      <c r="AQ72" s="98">
        <f t="shared" si="84"/>
        <v>7</v>
      </c>
      <c r="AR72" s="96">
        <v>1</v>
      </c>
      <c r="AS72" s="96">
        <v>2</v>
      </c>
      <c r="AT72" s="96"/>
      <c r="AU72" s="96"/>
      <c r="AV72" s="98">
        <f t="shared" si="85"/>
        <v>3</v>
      </c>
      <c r="AW72" s="96">
        <f t="shared" ref="AW72:AY72" si="94">AM72-AR72</f>
        <v>0</v>
      </c>
      <c r="AX72" s="96">
        <f t="shared" si="94"/>
        <v>3</v>
      </c>
      <c r="AY72" s="96">
        <f t="shared" si="94"/>
        <v>1</v>
      </c>
      <c r="AZ72" s="96"/>
      <c r="BA72" s="97">
        <f t="shared" si="91"/>
        <v>4</v>
      </c>
      <c r="BB72" s="362">
        <f t="shared" si="75"/>
        <v>7</v>
      </c>
      <c r="BC72" s="363">
        <f t="shared" si="76"/>
        <v>3</v>
      </c>
      <c r="BD72" s="364">
        <f t="shared" si="77"/>
        <v>4</v>
      </c>
      <c r="BE72" s="96">
        <v>2</v>
      </c>
      <c r="BF72" s="96">
        <v>2</v>
      </c>
      <c r="BG72" s="96">
        <v>1</v>
      </c>
      <c r="BH72" s="96"/>
      <c r="BI72" s="97">
        <f t="shared" si="87"/>
        <v>5</v>
      </c>
      <c r="BJ72" s="96">
        <v>2</v>
      </c>
      <c r="BK72" s="96">
        <v>1</v>
      </c>
      <c r="BL72" s="96"/>
      <c r="BM72" s="64"/>
      <c r="BN72" s="97">
        <f t="shared" si="88"/>
        <v>3</v>
      </c>
      <c r="BO72" s="64">
        <f t="shared" ref="BO72:BS72" si="95">BE72-BJ72</f>
        <v>0</v>
      </c>
      <c r="BP72" s="64">
        <f t="shared" si="95"/>
        <v>1</v>
      </c>
      <c r="BQ72" s="64">
        <f t="shared" si="95"/>
        <v>1</v>
      </c>
      <c r="BR72" s="64">
        <f t="shared" si="95"/>
        <v>0</v>
      </c>
      <c r="BS72" s="97">
        <f t="shared" si="95"/>
        <v>2</v>
      </c>
    </row>
    <row r="73" s="19" customFormat="1" ht="37" customHeight="1" spans="1:71">
      <c r="A73" s="46">
        <f t="shared" si="93"/>
        <v>68</v>
      </c>
      <c r="B73" s="46"/>
      <c r="C73" s="57" t="s">
        <v>102</v>
      </c>
      <c r="D73" s="46" t="s">
        <v>103</v>
      </c>
      <c r="E73" s="63">
        <v>139.299</v>
      </c>
      <c r="F73" s="328"/>
      <c r="G73" s="328"/>
      <c r="H73" s="330"/>
      <c r="I73" s="330"/>
      <c r="J73" s="330"/>
      <c r="K73" s="70"/>
      <c r="L73" s="46"/>
      <c r="M73" s="46"/>
      <c r="N73" s="46"/>
      <c r="O73" s="46"/>
      <c r="P73" s="46"/>
      <c r="Q73" s="70"/>
      <c r="R73" s="236"/>
      <c r="S73" s="236"/>
      <c r="T73" s="236"/>
      <c r="U73" s="236"/>
      <c r="V73" s="236"/>
      <c r="W73" s="344"/>
      <c r="X73" s="145"/>
      <c r="Y73" s="145">
        <v>1</v>
      </c>
      <c r="Z73" s="145">
        <v>1</v>
      </c>
      <c r="AA73" s="145">
        <v>1</v>
      </c>
      <c r="AB73" s="67">
        <f>SUM(X73:AA74)</f>
        <v>3</v>
      </c>
      <c r="AC73" s="145"/>
      <c r="AD73" s="145">
        <v>0</v>
      </c>
      <c r="AE73" s="145">
        <v>0</v>
      </c>
      <c r="AF73" s="145">
        <v>0</v>
      </c>
      <c r="AG73" s="67">
        <f>SUM(AC73:AF74)</f>
        <v>0</v>
      </c>
      <c r="AH73" s="64"/>
      <c r="AI73" s="145">
        <f t="shared" ref="AI73:AL73" si="96">Y73-AD73</f>
        <v>1</v>
      </c>
      <c r="AJ73" s="145">
        <v>1</v>
      </c>
      <c r="AK73" s="145">
        <f t="shared" si="96"/>
        <v>1</v>
      </c>
      <c r="AL73" s="67">
        <f t="shared" si="96"/>
        <v>3</v>
      </c>
      <c r="AM73" s="64">
        <v>1</v>
      </c>
      <c r="AN73" s="64">
        <v>5</v>
      </c>
      <c r="AO73" s="64">
        <v>1</v>
      </c>
      <c r="AP73" s="64">
        <v>2</v>
      </c>
      <c r="AQ73" s="98">
        <f t="shared" si="84"/>
        <v>9</v>
      </c>
      <c r="AR73" s="96">
        <v>1</v>
      </c>
      <c r="AS73" s="96">
        <v>2</v>
      </c>
      <c r="AT73" s="96">
        <v>1</v>
      </c>
      <c r="AU73" s="96"/>
      <c r="AV73" s="98">
        <f t="shared" si="85"/>
        <v>4</v>
      </c>
      <c r="AW73" s="96">
        <f t="shared" ref="AW73:BA73" si="97">AM73-AR73</f>
        <v>0</v>
      </c>
      <c r="AX73" s="96">
        <f t="shared" si="97"/>
        <v>3</v>
      </c>
      <c r="AY73" s="96">
        <f t="shared" si="97"/>
        <v>0</v>
      </c>
      <c r="AZ73" s="96">
        <f t="shared" si="97"/>
        <v>2</v>
      </c>
      <c r="BA73" s="97">
        <f t="shared" si="97"/>
        <v>5</v>
      </c>
      <c r="BB73" s="362">
        <f t="shared" si="75"/>
        <v>12</v>
      </c>
      <c r="BC73" s="363">
        <f t="shared" si="76"/>
        <v>4</v>
      </c>
      <c r="BD73" s="364">
        <f t="shared" si="77"/>
        <v>8</v>
      </c>
      <c r="BE73" s="96">
        <v>5</v>
      </c>
      <c r="BF73" s="96">
        <v>2</v>
      </c>
      <c r="BG73" s="96">
        <v>1</v>
      </c>
      <c r="BH73" s="96"/>
      <c r="BI73" s="97">
        <f t="shared" si="87"/>
        <v>8</v>
      </c>
      <c r="BJ73" s="96">
        <v>3</v>
      </c>
      <c r="BK73" s="96">
        <v>1</v>
      </c>
      <c r="BL73" s="96"/>
      <c r="BM73" s="64"/>
      <c r="BN73" s="97">
        <f t="shared" si="88"/>
        <v>4</v>
      </c>
      <c r="BO73" s="64">
        <f t="shared" ref="BO73:BS73" si="98">BE73-BJ73</f>
        <v>2</v>
      </c>
      <c r="BP73" s="64">
        <f t="shared" si="98"/>
        <v>1</v>
      </c>
      <c r="BQ73" s="64">
        <f t="shared" si="98"/>
        <v>1</v>
      </c>
      <c r="BR73" s="64">
        <f t="shared" si="98"/>
        <v>0</v>
      </c>
      <c r="BS73" s="97">
        <f t="shared" si="98"/>
        <v>4</v>
      </c>
    </row>
    <row r="74" s="19" customFormat="1" ht="37" customHeight="1" spans="1:71">
      <c r="A74" s="46">
        <f t="shared" si="93"/>
        <v>69</v>
      </c>
      <c r="B74" s="46"/>
      <c r="C74" s="60"/>
      <c r="D74" s="46" t="s">
        <v>104</v>
      </c>
      <c r="E74" s="63">
        <v>137.169</v>
      </c>
      <c r="F74" s="328"/>
      <c r="G74" s="328"/>
      <c r="H74" s="330"/>
      <c r="I74" s="330"/>
      <c r="J74" s="330"/>
      <c r="K74" s="70"/>
      <c r="L74" s="46"/>
      <c r="M74" s="46"/>
      <c r="N74" s="46"/>
      <c r="O74" s="46"/>
      <c r="P74" s="46"/>
      <c r="Q74" s="70"/>
      <c r="R74" s="236"/>
      <c r="S74" s="236"/>
      <c r="T74" s="236"/>
      <c r="U74" s="236"/>
      <c r="V74" s="236"/>
      <c r="W74" s="344"/>
      <c r="X74" s="146"/>
      <c r="Y74" s="146"/>
      <c r="Z74" s="146"/>
      <c r="AA74" s="146"/>
      <c r="AB74" s="68"/>
      <c r="AC74" s="146"/>
      <c r="AD74" s="146"/>
      <c r="AE74" s="146"/>
      <c r="AF74" s="146"/>
      <c r="AG74" s="68"/>
      <c r="AH74" s="64"/>
      <c r="AI74" s="146"/>
      <c r="AJ74" s="146"/>
      <c r="AK74" s="146"/>
      <c r="AL74" s="68"/>
      <c r="AM74" s="64">
        <v>1</v>
      </c>
      <c r="AN74" s="64">
        <v>5</v>
      </c>
      <c r="AO74" s="64">
        <v>1</v>
      </c>
      <c r="AP74" s="64"/>
      <c r="AQ74" s="98">
        <f t="shared" si="84"/>
        <v>7</v>
      </c>
      <c r="AR74" s="96">
        <v>1</v>
      </c>
      <c r="AS74" s="96">
        <v>1</v>
      </c>
      <c r="AT74" s="96">
        <v>1</v>
      </c>
      <c r="AU74" s="96"/>
      <c r="AV74" s="98">
        <f t="shared" si="85"/>
        <v>3</v>
      </c>
      <c r="AW74" s="96">
        <f t="shared" ref="AW74:AY74" si="99">AM74-AR74</f>
        <v>0</v>
      </c>
      <c r="AX74" s="96">
        <f t="shared" si="99"/>
        <v>4</v>
      </c>
      <c r="AY74" s="96">
        <f t="shared" si="99"/>
        <v>0</v>
      </c>
      <c r="AZ74" s="96"/>
      <c r="BA74" s="97">
        <f t="shared" si="91"/>
        <v>4</v>
      </c>
      <c r="BB74" s="362">
        <f t="shared" si="75"/>
        <v>7</v>
      </c>
      <c r="BC74" s="363">
        <f t="shared" si="76"/>
        <v>3</v>
      </c>
      <c r="BD74" s="364">
        <f t="shared" si="77"/>
        <v>4</v>
      </c>
      <c r="BE74" s="96">
        <v>2</v>
      </c>
      <c r="BF74" s="96">
        <v>2</v>
      </c>
      <c r="BG74" s="96">
        <v>1</v>
      </c>
      <c r="BH74" s="96"/>
      <c r="BI74" s="97">
        <f t="shared" si="87"/>
        <v>5</v>
      </c>
      <c r="BJ74" s="96">
        <v>2</v>
      </c>
      <c r="BK74" s="96"/>
      <c r="BL74" s="96"/>
      <c r="BM74" s="64"/>
      <c r="BN74" s="97">
        <f t="shared" si="88"/>
        <v>2</v>
      </c>
      <c r="BO74" s="64">
        <f t="shared" ref="BO74:BS74" si="100">BE74-BJ74</f>
        <v>0</v>
      </c>
      <c r="BP74" s="64">
        <f t="shared" si="100"/>
        <v>2</v>
      </c>
      <c r="BQ74" s="64">
        <f t="shared" si="100"/>
        <v>1</v>
      </c>
      <c r="BR74" s="64">
        <f t="shared" si="100"/>
        <v>0</v>
      </c>
      <c r="BS74" s="97">
        <f t="shared" si="100"/>
        <v>3</v>
      </c>
    </row>
    <row r="75" s="19" customFormat="1" ht="37" customHeight="1" spans="1:71">
      <c r="A75" s="46">
        <f t="shared" si="93"/>
        <v>70</v>
      </c>
      <c r="B75" s="46"/>
      <c r="C75" s="60"/>
      <c r="D75" s="46" t="s">
        <v>105</v>
      </c>
      <c r="E75" s="63">
        <v>126.207</v>
      </c>
      <c r="F75" s="328"/>
      <c r="G75" s="328"/>
      <c r="H75" s="330"/>
      <c r="I75" s="330"/>
      <c r="J75" s="330"/>
      <c r="K75" s="70"/>
      <c r="L75" s="46"/>
      <c r="M75" s="46"/>
      <c r="N75" s="46"/>
      <c r="O75" s="46"/>
      <c r="P75" s="46"/>
      <c r="Q75" s="70"/>
      <c r="R75" s="236"/>
      <c r="S75" s="236"/>
      <c r="T75" s="236"/>
      <c r="U75" s="236"/>
      <c r="V75" s="236"/>
      <c r="W75" s="344"/>
      <c r="X75" s="147"/>
      <c r="Y75" s="147"/>
      <c r="Z75" s="147"/>
      <c r="AA75" s="147"/>
      <c r="AB75" s="69"/>
      <c r="AC75" s="147"/>
      <c r="AD75" s="147"/>
      <c r="AE75" s="147"/>
      <c r="AF75" s="147"/>
      <c r="AG75" s="69"/>
      <c r="AH75" s="64"/>
      <c r="AI75" s="147"/>
      <c r="AJ75" s="147"/>
      <c r="AK75" s="147"/>
      <c r="AL75" s="69"/>
      <c r="AM75" s="64">
        <v>1</v>
      </c>
      <c r="AN75" s="64">
        <v>5</v>
      </c>
      <c r="AO75" s="64">
        <v>1</v>
      </c>
      <c r="AP75" s="64"/>
      <c r="AQ75" s="98">
        <f t="shared" si="84"/>
        <v>7</v>
      </c>
      <c r="AR75" s="96">
        <v>1</v>
      </c>
      <c r="AS75" s="96">
        <v>2</v>
      </c>
      <c r="AT75" s="96"/>
      <c r="AU75" s="96"/>
      <c r="AV75" s="98">
        <f t="shared" si="85"/>
        <v>3</v>
      </c>
      <c r="AW75" s="96">
        <f t="shared" ref="AW75:AY75" si="101">AM75-AR75</f>
        <v>0</v>
      </c>
      <c r="AX75" s="96">
        <f t="shared" si="101"/>
        <v>3</v>
      </c>
      <c r="AY75" s="96">
        <f t="shared" si="101"/>
        <v>1</v>
      </c>
      <c r="AZ75" s="96"/>
      <c r="BA75" s="97">
        <f t="shared" si="91"/>
        <v>4</v>
      </c>
      <c r="BB75" s="362">
        <f t="shared" si="75"/>
        <v>7</v>
      </c>
      <c r="BC75" s="363">
        <f t="shared" si="76"/>
        <v>3</v>
      </c>
      <c r="BD75" s="364">
        <f t="shared" si="77"/>
        <v>4</v>
      </c>
      <c r="BE75" s="96">
        <v>2</v>
      </c>
      <c r="BF75" s="96">
        <v>2</v>
      </c>
      <c r="BG75" s="96">
        <v>1</v>
      </c>
      <c r="BH75" s="96"/>
      <c r="BI75" s="97">
        <f t="shared" si="87"/>
        <v>5</v>
      </c>
      <c r="BJ75" s="96">
        <v>2</v>
      </c>
      <c r="BK75" s="96"/>
      <c r="BL75" s="96"/>
      <c r="BM75" s="64"/>
      <c r="BN75" s="97">
        <f t="shared" si="88"/>
        <v>2</v>
      </c>
      <c r="BO75" s="64">
        <f t="shared" ref="BO75:BS75" si="102">BE75-BJ75</f>
        <v>0</v>
      </c>
      <c r="BP75" s="64">
        <f t="shared" si="102"/>
        <v>2</v>
      </c>
      <c r="BQ75" s="64">
        <f t="shared" si="102"/>
        <v>1</v>
      </c>
      <c r="BR75" s="64">
        <f t="shared" si="102"/>
        <v>0</v>
      </c>
      <c r="BS75" s="97">
        <f t="shared" si="102"/>
        <v>3</v>
      </c>
    </row>
    <row r="76" s="22" customFormat="1" ht="37" customHeight="1" spans="1:71">
      <c r="A76" s="46">
        <f t="shared" si="93"/>
        <v>71</v>
      </c>
      <c r="B76" s="332"/>
      <c r="C76" s="332"/>
      <c r="D76" s="53" t="s">
        <v>56</v>
      </c>
      <c r="E76" s="56">
        <f>SUM(E65:E75)</f>
        <v>742.775</v>
      </c>
      <c r="F76" s="53">
        <f t="shared" ref="F76:BQ76" si="103">SUM(F65:F75)</f>
        <v>1</v>
      </c>
      <c r="G76" s="53">
        <f t="shared" si="103"/>
        <v>4</v>
      </c>
      <c r="H76" s="53">
        <f t="shared" si="103"/>
        <v>4</v>
      </c>
      <c r="I76" s="53">
        <f t="shared" si="103"/>
        <v>4</v>
      </c>
      <c r="J76" s="53">
        <f t="shared" si="103"/>
        <v>12</v>
      </c>
      <c r="K76" s="53">
        <f t="shared" si="103"/>
        <v>25</v>
      </c>
      <c r="L76" s="53">
        <f t="shared" si="103"/>
        <v>1</v>
      </c>
      <c r="M76" s="53">
        <f t="shared" si="103"/>
        <v>3</v>
      </c>
      <c r="N76" s="53">
        <f t="shared" si="103"/>
        <v>4</v>
      </c>
      <c r="O76" s="53">
        <f t="shared" si="103"/>
        <v>0</v>
      </c>
      <c r="P76" s="53">
        <f t="shared" si="103"/>
        <v>7</v>
      </c>
      <c r="Q76" s="53">
        <f t="shared" si="103"/>
        <v>15</v>
      </c>
      <c r="R76" s="53">
        <f t="shared" si="103"/>
        <v>0</v>
      </c>
      <c r="S76" s="53">
        <f t="shared" si="103"/>
        <v>1</v>
      </c>
      <c r="T76" s="53">
        <f t="shared" si="103"/>
        <v>0</v>
      </c>
      <c r="U76" s="53">
        <f t="shared" si="103"/>
        <v>4</v>
      </c>
      <c r="V76" s="53">
        <f t="shared" si="103"/>
        <v>5</v>
      </c>
      <c r="W76" s="53">
        <f t="shared" si="103"/>
        <v>10</v>
      </c>
      <c r="X76" s="53">
        <f t="shared" si="103"/>
        <v>0</v>
      </c>
      <c r="Y76" s="53">
        <f t="shared" si="103"/>
        <v>2</v>
      </c>
      <c r="Z76" s="53">
        <f t="shared" si="103"/>
        <v>2</v>
      </c>
      <c r="AA76" s="53">
        <f t="shared" si="103"/>
        <v>2</v>
      </c>
      <c r="AB76" s="53">
        <f t="shared" si="103"/>
        <v>6</v>
      </c>
      <c r="AC76" s="53">
        <f t="shared" si="103"/>
        <v>0</v>
      </c>
      <c r="AD76" s="53">
        <f t="shared" si="103"/>
        <v>0</v>
      </c>
      <c r="AE76" s="53">
        <f t="shared" si="103"/>
        <v>0</v>
      </c>
      <c r="AF76" s="53">
        <f t="shared" si="103"/>
        <v>0</v>
      </c>
      <c r="AG76" s="53">
        <f t="shared" si="103"/>
        <v>0</v>
      </c>
      <c r="AH76" s="53">
        <f t="shared" si="103"/>
        <v>0</v>
      </c>
      <c r="AI76" s="53">
        <f t="shared" si="103"/>
        <v>2</v>
      </c>
      <c r="AJ76" s="53">
        <f t="shared" si="103"/>
        <v>2</v>
      </c>
      <c r="AK76" s="53">
        <f t="shared" si="103"/>
        <v>2</v>
      </c>
      <c r="AL76" s="53">
        <f t="shared" si="103"/>
        <v>6</v>
      </c>
      <c r="AM76" s="53">
        <f t="shared" si="103"/>
        <v>6</v>
      </c>
      <c r="AN76" s="53">
        <f t="shared" si="103"/>
        <v>30</v>
      </c>
      <c r="AO76" s="53">
        <f t="shared" si="103"/>
        <v>6</v>
      </c>
      <c r="AP76" s="53">
        <f t="shared" si="103"/>
        <v>4</v>
      </c>
      <c r="AQ76" s="53">
        <f t="shared" si="103"/>
        <v>46</v>
      </c>
      <c r="AR76" s="53">
        <f t="shared" si="103"/>
        <v>6</v>
      </c>
      <c r="AS76" s="53">
        <f t="shared" si="103"/>
        <v>13</v>
      </c>
      <c r="AT76" s="53">
        <f t="shared" si="103"/>
        <v>2</v>
      </c>
      <c r="AU76" s="53">
        <f t="shared" si="103"/>
        <v>1</v>
      </c>
      <c r="AV76" s="53">
        <f t="shared" si="103"/>
        <v>22</v>
      </c>
      <c r="AW76" s="53">
        <f t="shared" si="103"/>
        <v>0</v>
      </c>
      <c r="AX76" s="53">
        <f t="shared" si="103"/>
        <v>17</v>
      </c>
      <c r="AY76" s="53">
        <f t="shared" si="103"/>
        <v>4</v>
      </c>
      <c r="AZ76" s="53">
        <f t="shared" si="103"/>
        <v>3</v>
      </c>
      <c r="BA76" s="53">
        <f t="shared" si="103"/>
        <v>24</v>
      </c>
      <c r="BB76" s="53">
        <f t="shared" si="103"/>
        <v>77</v>
      </c>
      <c r="BC76" s="53">
        <f t="shared" si="103"/>
        <v>37</v>
      </c>
      <c r="BD76" s="53">
        <f t="shared" si="103"/>
        <v>40</v>
      </c>
      <c r="BE76" s="53">
        <f t="shared" si="103"/>
        <v>26</v>
      </c>
      <c r="BF76" s="53">
        <f t="shared" si="103"/>
        <v>15</v>
      </c>
      <c r="BG76" s="53">
        <f t="shared" si="103"/>
        <v>8</v>
      </c>
      <c r="BH76" s="53">
        <f t="shared" si="103"/>
        <v>2</v>
      </c>
      <c r="BI76" s="53">
        <f t="shared" si="103"/>
        <v>51</v>
      </c>
      <c r="BJ76" s="53">
        <f t="shared" si="103"/>
        <v>18</v>
      </c>
      <c r="BK76" s="53">
        <f t="shared" si="103"/>
        <v>7</v>
      </c>
      <c r="BL76" s="53">
        <f t="shared" si="103"/>
        <v>4</v>
      </c>
      <c r="BM76" s="53">
        <f t="shared" si="103"/>
        <v>0</v>
      </c>
      <c r="BN76" s="53">
        <f t="shared" si="103"/>
        <v>29</v>
      </c>
      <c r="BO76" s="53">
        <f t="shared" si="103"/>
        <v>8</v>
      </c>
      <c r="BP76" s="53">
        <f t="shared" si="103"/>
        <v>8</v>
      </c>
      <c r="BQ76" s="53">
        <f t="shared" si="103"/>
        <v>4</v>
      </c>
      <c r="BR76" s="53">
        <f>SUM(BR65:BR75)</f>
        <v>2</v>
      </c>
      <c r="BS76" s="53">
        <f>SUM(BS65:BS75)</f>
        <v>22</v>
      </c>
    </row>
    <row r="77" s="320" customFormat="1" ht="37" hidden="1" customHeight="1" spans="1:71">
      <c r="A77" s="46">
        <f t="shared" si="93"/>
        <v>72</v>
      </c>
      <c r="B77" s="46" t="s">
        <v>106</v>
      </c>
      <c r="C77" s="46" t="s">
        <v>38</v>
      </c>
      <c r="D77" s="46" t="s">
        <v>39</v>
      </c>
      <c r="E77" s="63" t="s">
        <v>40</v>
      </c>
      <c r="F77" s="328">
        <v>1</v>
      </c>
      <c r="G77" s="328">
        <v>4</v>
      </c>
      <c r="H77" s="329"/>
      <c r="I77" s="329"/>
      <c r="J77" s="329"/>
      <c r="K77" s="70">
        <f t="shared" ref="K77:K86" si="104">SUM(F77:J77)</f>
        <v>5</v>
      </c>
      <c r="L77" s="46">
        <v>1</v>
      </c>
      <c r="M77" s="46">
        <v>3</v>
      </c>
      <c r="N77" s="46"/>
      <c r="O77" s="46"/>
      <c r="P77" s="46"/>
      <c r="Q77" s="70">
        <f>SUM(L77:P77)</f>
        <v>4</v>
      </c>
      <c r="R77" s="221">
        <v>0</v>
      </c>
      <c r="S77" s="221">
        <v>1</v>
      </c>
      <c r="T77" s="221"/>
      <c r="U77" s="221"/>
      <c r="V77" s="221"/>
      <c r="W77" s="345">
        <f t="shared" ref="W77:W81" si="105">SUM(R77:V77)</f>
        <v>1</v>
      </c>
      <c r="X77" s="64" t="s">
        <v>40</v>
      </c>
      <c r="Y77" s="64"/>
      <c r="Z77" s="64"/>
      <c r="AA77" s="64"/>
      <c r="AB77" s="64"/>
      <c r="AC77" s="64"/>
      <c r="AD77" s="64"/>
      <c r="AE77" s="64"/>
      <c r="AF77" s="64"/>
      <c r="AG77" s="64"/>
      <c r="AH77" s="64"/>
      <c r="AI77" s="64"/>
      <c r="AJ77" s="64"/>
      <c r="AK77" s="64"/>
      <c r="AL77" s="64"/>
      <c r="AM77" s="64" t="s">
        <v>40</v>
      </c>
      <c r="AN77" s="64"/>
      <c r="AO77" s="64"/>
      <c r="AP77" s="64"/>
      <c r="AQ77" s="64"/>
      <c r="AR77" s="96" t="s">
        <v>40</v>
      </c>
      <c r="AS77" s="96"/>
      <c r="AT77" s="96"/>
      <c r="AU77" s="96"/>
      <c r="AV77" s="96"/>
      <c r="AW77" s="96"/>
      <c r="AX77" s="96"/>
      <c r="AY77" s="96"/>
      <c r="AZ77" s="96"/>
      <c r="BA77" s="96"/>
      <c r="BB77" s="362">
        <f t="shared" ref="BB77:BB87" si="106">K77+AB77+AQ77</f>
        <v>5</v>
      </c>
      <c r="BC77" s="363">
        <f t="shared" ref="BC77:BC87" si="107">Q77+AG77+AV77</f>
        <v>4</v>
      </c>
      <c r="BD77" s="364">
        <f t="shared" ref="BD77:BD87" si="108">W77+AL77+BA77</f>
        <v>1</v>
      </c>
      <c r="BE77" s="96">
        <v>9</v>
      </c>
      <c r="BF77" s="96">
        <v>2</v>
      </c>
      <c r="BG77" s="96">
        <v>1</v>
      </c>
      <c r="BH77" s="96">
        <v>1</v>
      </c>
      <c r="BI77" s="97">
        <f>SUM(BE77:BH77)</f>
        <v>13</v>
      </c>
      <c r="BJ77" s="96">
        <v>4</v>
      </c>
      <c r="BK77" s="96">
        <v>2</v>
      </c>
      <c r="BL77" s="96">
        <v>1</v>
      </c>
      <c r="BM77" s="96">
        <v>0</v>
      </c>
      <c r="BN77" s="97">
        <f>SUM(BJ77:BM77)</f>
        <v>7</v>
      </c>
      <c r="BO77" s="96">
        <f t="shared" ref="BO77:BR77" si="109">BE77-BJ77</f>
        <v>5</v>
      </c>
      <c r="BP77" s="96">
        <f t="shared" si="109"/>
        <v>0</v>
      </c>
      <c r="BQ77" s="96">
        <f t="shared" si="109"/>
        <v>0</v>
      </c>
      <c r="BR77" s="96">
        <f t="shared" si="109"/>
        <v>1</v>
      </c>
      <c r="BS77" s="136">
        <f>SUM(BO77:BR81)</f>
        <v>6</v>
      </c>
    </row>
    <row r="78" s="19" customFormat="1" ht="37" hidden="1" customHeight="1" spans="1:71">
      <c r="A78" s="46">
        <f t="shared" si="93"/>
        <v>73</v>
      </c>
      <c r="B78" s="46"/>
      <c r="C78" s="46"/>
      <c r="D78" s="46" t="s">
        <v>41</v>
      </c>
      <c r="E78" s="63"/>
      <c r="F78" s="328"/>
      <c r="G78" s="328"/>
      <c r="H78" s="330">
        <v>1</v>
      </c>
      <c r="I78" s="330">
        <v>1</v>
      </c>
      <c r="J78" s="330">
        <v>2</v>
      </c>
      <c r="K78" s="70">
        <f t="shared" si="104"/>
        <v>4</v>
      </c>
      <c r="L78" s="46"/>
      <c r="M78" s="46"/>
      <c r="N78" s="46">
        <v>1</v>
      </c>
      <c r="O78" s="46">
        <v>0</v>
      </c>
      <c r="P78" s="46">
        <v>2</v>
      </c>
      <c r="Q78" s="70">
        <f t="shared" ref="Q78:Q81" si="110">SUM(N78:P78)</f>
        <v>3</v>
      </c>
      <c r="R78" s="236"/>
      <c r="S78" s="236"/>
      <c r="T78" s="221">
        <f t="shared" ref="T78:V78" si="111">H78-N78</f>
        <v>0</v>
      </c>
      <c r="U78" s="221">
        <f t="shared" si="111"/>
        <v>1</v>
      </c>
      <c r="V78" s="221">
        <f t="shared" si="111"/>
        <v>0</v>
      </c>
      <c r="W78" s="345">
        <f t="shared" si="105"/>
        <v>1</v>
      </c>
      <c r="X78" s="64"/>
      <c r="Y78" s="64"/>
      <c r="Z78" s="64"/>
      <c r="AA78" s="64"/>
      <c r="AB78" s="64"/>
      <c r="AC78" s="64"/>
      <c r="AD78" s="64"/>
      <c r="AE78" s="64"/>
      <c r="AF78" s="64"/>
      <c r="AG78" s="64"/>
      <c r="AH78" s="64"/>
      <c r="AI78" s="64"/>
      <c r="AJ78" s="64"/>
      <c r="AK78" s="64"/>
      <c r="AL78" s="64"/>
      <c r="AM78" s="64"/>
      <c r="AN78" s="64"/>
      <c r="AO78" s="64"/>
      <c r="AP78" s="64"/>
      <c r="AQ78" s="64"/>
      <c r="AR78" s="96"/>
      <c r="AS78" s="96"/>
      <c r="AT78" s="96"/>
      <c r="AU78" s="96"/>
      <c r="AV78" s="96"/>
      <c r="AW78" s="96"/>
      <c r="AX78" s="96"/>
      <c r="AY78" s="96"/>
      <c r="AZ78" s="96"/>
      <c r="BA78" s="96"/>
      <c r="BB78" s="362">
        <f t="shared" si="106"/>
        <v>4</v>
      </c>
      <c r="BC78" s="363">
        <f t="shared" si="107"/>
        <v>3</v>
      </c>
      <c r="BD78" s="364">
        <f t="shared" si="108"/>
        <v>1</v>
      </c>
      <c r="BE78" s="96"/>
      <c r="BF78" s="96"/>
      <c r="BG78" s="96"/>
      <c r="BH78" s="96"/>
      <c r="BI78" s="97"/>
      <c r="BJ78" s="96"/>
      <c r="BK78" s="96"/>
      <c r="BL78" s="96"/>
      <c r="BM78" s="96"/>
      <c r="BN78" s="97"/>
      <c r="BO78" s="96"/>
      <c r="BP78" s="96"/>
      <c r="BQ78" s="96"/>
      <c r="BR78" s="96"/>
      <c r="BS78" s="136"/>
    </row>
    <row r="79" s="19" customFormat="1" ht="37" hidden="1" customHeight="1" spans="1:71">
      <c r="A79" s="46">
        <f t="shared" si="93"/>
        <v>74</v>
      </c>
      <c r="B79" s="46"/>
      <c r="C79" s="46"/>
      <c r="D79" s="46" t="s">
        <v>42</v>
      </c>
      <c r="E79" s="63"/>
      <c r="F79" s="328"/>
      <c r="G79" s="328"/>
      <c r="H79" s="330">
        <v>1</v>
      </c>
      <c r="I79" s="330">
        <v>1</v>
      </c>
      <c r="J79" s="330">
        <v>4</v>
      </c>
      <c r="K79" s="70">
        <f t="shared" si="104"/>
        <v>6</v>
      </c>
      <c r="L79" s="46"/>
      <c r="M79" s="46"/>
      <c r="N79" s="46">
        <v>1</v>
      </c>
      <c r="O79" s="46">
        <v>0</v>
      </c>
      <c r="P79" s="46">
        <v>1</v>
      </c>
      <c r="Q79" s="70">
        <f t="shared" si="110"/>
        <v>2</v>
      </c>
      <c r="R79" s="236"/>
      <c r="S79" s="236"/>
      <c r="T79" s="221">
        <f t="shared" ref="T79:V79" si="112">H79-N79</f>
        <v>0</v>
      </c>
      <c r="U79" s="221">
        <f t="shared" si="112"/>
        <v>1</v>
      </c>
      <c r="V79" s="221">
        <f t="shared" si="112"/>
        <v>3</v>
      </c>
      <c r="W79" s="345">
        <f t="shared" si="105"/>
        <v>4</v>
      </c>
      <c r="X79" s="64"/>
      <c r="Y79" s="64"/>
      <c r="Z79" s="64"/>
      <c r="AA79" s="64"/>
      <c r="AB79" s="64"/>
      <c r="AC79" s="64"/>
      <c r="AD79" s="64"/>
      <c r="AE79" s="64"/>
      <c r="AF79" s="64"/>
      <c r="AG79" s="64"/>
      <c r="AH79" s="64"/>
      <c r="AI79" s="64"/>
      <c r="AJ79" s="64"/>
      <c r="AK79" s="64"/>
      <c r="AL79" s="64"/>
      <c r="AM79" s="64"/>
      <c r="AN79" s="64"/>
      <c r="AO79" s="64"/>
      <c r="AP79" s="64"/>
      <c r="AQ79" s="64"/>
      <c r="AR79" s="96"/>
      <c r="AS79" s="96"/>
      <c r="AT79" s="96"/>
      <c r="AU79" s="96"/>
      <c r="AV79" s="96"/>
      <c r="AW79" s="96"/>
      <c r="AX79" s="96"/>
      <c r="AY79" s="96"/>
      <c r="AZ79" s="96"/>
      <c r="BA79" s="96"/>
      <c r="BB79" s="362">
        <f t="shared" si="106"/>
        <v>6</v>
      </c>
      <c r="BC79" s="363">
        <f t="shared" si="107"/>
        <v>2</v>
      </c>
      <c r="BD79" s="364">
        <f t="shared" si="108"/>
        <v>4</v>
      </c>
      <c r="BE79" s="96"/>
      <c r="BF79" s="96"/>
      <c r="BG79" s="96"/>
      <c r="BH79" s="96"/>
      <c r="BI79" s="97"/>
      <c r="BJ79" s="96"/>
      <c r="BK79" s="96"/>
      <c r="BL79" s="96"/>
      <c r="BM79" s="96"/>
      <c r="BN79" s="97"/>
      <c r="BO79" s="96"/>
      <c r="BP79" s="96"/>
      <c r="BQ79" s="96"/>
      <c r="BR79" s="96"/>
      <c r="BS79" s="136"/>
    </row>
    <row r="80" s="19" customFormat="1" ht="37" hidden="1" customHeight="1" spans="1:71">
      <c r="A80" s="46">
        <f t="shared" si="93"/>
        <v>75</v>
      </c>
      <c r="B80" s="46"/>
      <c r="C80" s="46"/>
      <c r="D80" s="46" t="s">
        <v>43</v>
      </c>
      <c r="E80" s="63"/>
      <c r="F80" s="328"/>
      <c r="G80" s="328"/>
      <c r="H80" s="330">
        <v>1</v>
      </c>
      <c r="I80" s="330">
        <v>1</v>
      </c>
      <c r="J80" s="330">
        <v>4</v>
      </c>
      <c r="K80" s="70">
        <f t="shared" si="104"/>
        <v>6</v>
      </c>
      <c r="L80" s="46"/>
      <c r="M80" s="46"/>
      <c r="N80" s="46">
        <v>1</v>
      </c>
      <c r="O80" s="46">
        <v>0</v>
      </c>
      <c r="P80" s="46">
        <v>2</v>
      </c>
      <c r="Q80" s="70">
        <f t="shared" si="110"/>
        <v>3</v>
      </c>
      <c r="R80" s="236"/>
      <c r="S80" s="236"/>
      <c r="T80" s="221">
        <f t="shared" ref="T80:V80" si="113">H80-N80</f>
        <v>0</v>
      </c>
      <c r="U80" s="221">
        <f t="shared" si="113"/>
        <v>1</v>
      </c>
      <c r="V80" s="221">
        <f t="shared" si="113"/>
        <v>2</v>
      </c>
      <c r="W80" s="345">
        <f t="shared" si="105"/>
        <v>3</v>
      </c>
      <c r="X80" s="64"/>
      <c r="Y80" s="64"/>
      <c r="Z80" s="64"/>
      <c r="AA80" s="64"/>
      <c r="AB80" s="64"/>
      <c r="AC80" s="64"/>
      <c r="AD80" s="64"/>
      <c r="AE80" s="64"/>
      <c r="AF80" s="64"/>
      <c r="AG80" s="64"/>
      <c r="AH80" s="64"/>
      <c r="AI80" s="64"/>
      <c r="AJ80" s="64"/>
      <c r="AK80" s="64"/>
      <c r="AL80" s="64"/>
      <c r="AM80" s="64"/>
      <c r="AN80" s="64"/>
      <c r="AO80" s="64"/>
      <c r="AP80" s="64"/>
      <c r="AQ80" s="64"/>
      <c r="AR80" s="96"/>
      <c r="AS80" s="96"/>
      <c r="AT80" s="96"/>
      <c r="AU80" s="96"/>
      <c r="AV80" s="96"/>
      <c r="AW80" s="96"/>
      <c r="AX80" s="96"/>
      <c r="AY80" s="96"/>
      <c r="AZ80" s="96"/>
      <c r="BA80" s="96"/>
      <c r="BB80" s="362">
        <f t="shared" si="106"/>
        <v>6</v>
      </c>
      <c r="BC80" s="363">
        <f t="shared" si="107"/>
        <v>3</v>
      </c>
      <c r="BD80" s="364">
        <f t="shared" si="108"/>
        <v>3</v>
      </c>
      <c r="BE80" s="96"/>
      <c r="BF80" s="96"/>
      <c r="BG80" s="96"/>
      <c r="BH80" s="96"/>
      <c r="BI80" s="97"/>
      <c r="BJ80" s="96"/>
      <c r="BK80" s="96"/>
      <c r="BL80" s="96"/>
      <c r="BM80" s="96"/>
      <c r="BN80" s="97"/>
      <c r="BO80" s="96"/>
      <c r="BP80" s="96"/>
      <c r="BQ80" s="96"/>
      <c r="BR80" s="96"/>
      <c r="BS80" s="136"/>
    </row>
    <row r="81" s="19" customFormat="1" ht="37" hidden="1" customHeight="1" spans="1:71">
      <c r="A81" s="46">
        <f t="shared" si="93"/>
        <v>76</v>
      </c>
      <c r="B81" s="46"/>
      <c r="C81" s="46"/>
      <c r="D81" s="46" t="s">
        <v>44</v>
      </c>
      <c r="E81" s="63"/>
      <c r="F81" s="328"/>
      <c r="G81" s="328"/>
      <c r="H81" s="330">
        <v>1</v>
      </c>
      <c r="I81" s="330">
        <v>1</v>
      </c>
      <c r="J81" s="330">
        <v>2</v>
      </c>
      <c r="K81" s="70">
        <f t="shared" si="104"/>
        <v>4</v>
      </c>
      <c r="L81" s="46"/>
      <c r="M81" s="46"/>
      <c r="N81" s="46">
        <v>1</v>
      </c>
      <c r="O81" s="46">
        <v>0</v>
      </c>
      <c r="P81" s="46">
        <v>1</v>
      </c>
      <c r="Q81" s="70">
        <f t="shared" si="110"/>
        <v>2</v>
      </c>
      <c r="R81" s="236"/>
      <c r="S81" s="236"/>
      <c r="T81" s="221">
        <f t="shared" ref="T81:V81" si="114">H81-N81</f>
        <v>0</v>
      </c>
      <c r="U81" s="221">
        <f t="shared" si="114"/>
        <v>1</v>
      </c>
      <c r="V81" s="221">
        <f t="shared" si="114"/>
        <v>1</v>
      </c>
      <c r="W81" s="345">
        <f t="shared" si="105"/>
        <v>2</v>
      </c>
      <c r="X81" s="64"/>
      <c r="Y81" s="64"/>
      <c r="Z81" s="64"/>
      <c r="AA81" s="64"/>
      <c r="AB81" s="64"/>
      <c r="AC81" s="64"/>
      <c r="AD81" s="64"/>
      <c r="AE81" s="64"/>
      <c r="AF81" s="64"/>
      <c r="AG81" s="64"/>
      <c r="AH81" s="64"/>
      <c r="AI81" s="64"/>
      <c r="AJ81" s="64"/>
      <c r="AK81" s="64"/>
      <c r="AL81" s="64"/>
      <c r="AM81" s="64"/>
      <c r="AN81" s="64"/>
      <c r="AO81" s="64"/>
      <c r="AP81" s="64"/>
      <c r="AQ81" s="64"/>
      <c r="AR81" s="96"/>
      <c r="AS81" s="96"/>
      <c r="AT81" s="96"/>
      <c r="AU81" s="96"/>
      <c r="AV81" s="96"/>
      <c r="AW81" s="96"/>
      <c r="AX81" s="96"/>
      <c r="AY81" s="96"/>
      <c r="AZ81" s="96"/>
      <c r="BA81" s="96"/>
      <c r="BB81" s="362">
        <f t="shared" si="106"/>
        <v>4</v>
      </c>
      <c r="BC81" s="363">
        <f t="shared" si="107"/>
        <v>2</v>
      </c>
      <c r="BD81" s="364">
        <f t="shared" si="108"/>
        <v>2</v>
      </c>
      <c r="BE81" s="96"/>
      <c r="BF81" s="96"/>
      <c r="BG81" s="96"/>
      <c r="BH81" s="96"/>
      <c r="BI81" s="97"/>
      <c r="BJ81" s="96"/>
      <c r="BK81" s="96"/>
      <c r="BL81" s="96"/>
      <c r="BM81" s="96"/>
      <c r="BN81" s="97"/>
      <c r="BO81" s="96"/>
      <c r="BP81" s="96"/>
      <c r="BQ81" s="96"/>
      <c r="BR81" s="96"/>
      <c r="BS81" s="136"/>
    </row>
    <row r="82" s="19" customFormat="1" ht="37" customHeight="1" spans="1:71">
      <c r="A82" s="46">
        <f t="shared" ref="A82:A91" si="115">ROW()-5</f>
        <v>77</v>
      </c>
      <c r="B82" s="46"/>
      <c r="C82" s="46" t="s">
        <v>107</v>
      </c>
      <c r="D82" s="46" t="s">
        <v>108</v>
      </c>
      <c r="E82" s="63">
        <v>185</v>
      </c>
      <c r="F82" s="328"/>
      <c r="G82" s="328"/>
      <c r="H82" s="330"/>
      <c r="I82" s="330"/>
      <c r="J82" s="330"/>
      <c r="K82" s="70">
        <f t="shared" si="104"/>
        <v>0</v>
      </c>
      <c r="L82" s="46"/>
      <c r="M82" s="46"/>
      <c r="N82" s="46"/>
      <c r="O82" s="46"/>
      <c r="P82" s="46"/>
      <c r="Q82" s="70"/>
      <c r="R82" s="236"/>
      <c r="S82" s="236"/>
      <c r="T82" s="236"/>
      <c r="U82" s="236"/>
      <c r="V82" s="236"/>
      <c r="W82" s="344"/>
      <c r="X82" s="64">
        <v>1</v>
      </c>
      <c r="Y82" s="64">
        <v>0</v>
      </c>
      <c r="Z82" s="64">
        <v>1</v>
      </c>
      <c r="AA82" s="64">
        <v>1</v>
      </c>
      <c r="AB82" s="70">
        <f>SUM(X82:AA83)</f>
        <v>3</v>
      </c>
      <c r="AC82" s="64">
        <v>1</v>
      </c>
      <c r="AD82" s="64">
        <v>0</v>
      </c>
      <c r="AE82" s="64">
        <v>0</v>
      </c>
      <c r="AF82" s="64">
        <v>0</v>
      </c>
      <c r="AG82" s="70">
        <f>SUM(AC82:AF83)</f>
        <v>1</v>
      </c>
      <c r="AH82" s="64">
        <v>0</v>
      </c>
      <c r="AI82" s="64">
        <v>0</v>
      </c>
      <c r="AJ82" s="64">
        <v>1</v>
      </c>
      <c r="AK82" s="64">
        <v>1</v>
      </c>
      <c r="AL82" s="70">
        <f>SUM(AH82:AK83)</f>
        <v>2</v>
      </c>
      <c r="AM82" s="64">
        <v>1</v>
      </c>
      <c r="AN82" s="64">
        <v>4</v>
      </c>
      <c r="AO82" s="64">
        <v>1</v>
      </c>
      <c r="AP82" s="64">
        <v>1</v>
      </c>
      <c r="AQ82" s="98">
        <f t="shared" ref="AQ82:AQ87" si="116">SUM(AM82:AP82)</f>
        <v>7</v>
      </c>
      <c r="AR82" s="96">
        <v>1</v>
      </c>
      <c r="AS82" s="96">
        <v>3</v>
      </c>
      <c r="AT82" s="96">
        <v>1</v>
      </c>
      <c r="AU82" s="96">
        <v>0</v>
      </c>
      <c r="AV82" s="97">
        <f t="shared" ref="AV82:AV87" si="117">SUM(AR82:AU82)</f>
        <v>5</v>
      </c>
      <c r="AW82" s="96">
        <v>0</v>
      </c>
      <c r="AX82" s="96">
        <f t="shared" ref="AX82:AZ82" si="118">AN82-AS82</f>
        <v>1</v>
      </c>
      <c r="AY82" s="96">
        <f t="shared" si="118"/>
        <v>0</v>
      </c>
      <c r="AZ82" s="96">
        <f t="shared" si="118"/>
        <v>1</v>
      </c>
      <c r="BA82" s="97">
        <f t="shared" ref="BA82:BA86" si="119">SUM(AW82:AZ82)</f>
        <v>2</v>
      </c>
      <c r="BB82" s="362">
        <f t="shared" si="106"/>
        <v>10</v>
      </c>
      <c r="BC82" s="363">
        <f t="shared" si="107"/>
        <v>6</v>
      </c>
      <c r="BD82" s="364">
        <f t="shared" si="108"/>
        <v>4</v>
      </c>
      <c r="BE82" s="96">
        <v>3</v>
      </c>
      <c r="BF82" s="96">
        <v>1</v>
      </c>
      <c r="BG82" s="96">
        <v>0</v>
      </c>
      <c r="BH82" s="96">
        <v>0</v>
      </c>
      <c r="BI82" s="97">
        <f t="shared" ref="BI82:BI87" si="120">SUM(BE82:BH82)</f>
        <v>4</v>
      </c>
      <c r="BJ82" s="96">
        <v>3</v>
      </c>
      <c r="BK82" s="96">
        <v>1</v>
      </c>
      <c r="BL82" s="96">
        <v>0</v>
      </c>
      <c r="BM82" s="64">
        <v>0</v>
      </c>
      <c r="BN82" s="98">
        <f t="shared" ref="BN82:BN87" si="121">SUM(BJ82:BM82)</f>
        <v>4</v>
      </c>
      <c r="BO82" s="64">
        <f t="shared" ref="BO82:BR82" si="122">BE82-BJ82</f>
        <v>0</v>
      </c>
      <c r="BP82" s="64">
        <f t="shared" si="122"/>
        <v>0</v>
      </c>
      <c r="BQ82" s="64">
        <f t="shared" si="122"/>
        <v>0</v>
      </c>
      <c r="BR82" s="64">
        <f t="shared" si="122"/>
        <v>0</v>
      </c>
      <c r="BS82" s="98">
        <f t="shared" ref="BS82:BS87" si="123">SUM(BO82:BR82)</f>
        <v>0</v>
      </c>
    </row>
    <row r="83" s="19" customFormat="1" ht="37" customHeight="1" spans="1:71">
      <c r="A83" s="46">
        <f t="shared" si="115"/>
        <v>78</v>
      </c>
      <c r="B83" s="46"/>
      <c r="C83" s="46"/>
      <c r="D83" s="46" t="s">
        <v>109</v>
      </c>
      <c r="E83" s="63">
        <v>127</v>
      </c>
      <c r="F83" s="328"/>
      <c r="G83" s="328"/>
      <c r="H83" s="330"/>
      <c r="I83" s="330"/>
      <c r="J83" s="330"/>
      <c r="K83" s="70">
        <f t="shared" si="104"/>
        <v>0</v>
      </c>
      <c r="L83" s="46"/>
      <c r="M83" s="46"/>
      <c r="N83" s="46"/>
      <c r="O83" s="46"/>
      <c r="P83" s="46"/>
      <c r="Q83" s="70"/>
      <c r="R83" s="236"/>
      <c r="S83" s="236"/>
      <c r="T83" s="236"/>
      <c r="U83" s="236"/>
      <c r="V83" s="236"/>
      <c r="W83" s="344"/>
      <c r="X83" s="64"/>
      <c r="Y83" s="64"/>
      <c r="Z83" s="64"/>
      <c r="AA83" s="64"/>
      <c r="AB83" s="70"/>
      <c r="AC83" s="64"/>
      <c r="AD83" s="64"/>
      <c r="AE83" s="64"/>
      <c r="AF83" s="64"/>
      <c r="AG83" s="70"/>
      <c r="AH83" s="64"/>
      <c r="AI83" s="64"/>
      <c r="AJ83" s="64"/>
      <c r="AK83" s="64"/>
      <c r="AL83" s="70"/>
      <c r="AM83" s="64">
        <v>1</v>
      </c>
      <c r="AN83" s="64">
        <v>4</v>
      </c>
      <c r="AO83" s="64">
        <v>1</v>
      </c>
      <c r="AP83" s="64">
        <v>1</v>
      </c>
      <c r="AQ83" s="98">
        <f t="shared" si="116"/>
        <v>7</v>
      </c>
      <c r="AR83" s="96">
        <v>1</v>
      </c>
      <c r="AS83" s="96">
        <v>3</v>
      </c>
      <c r="AT83" s="96">
        <v>1</v>
      </c>
      <c r="AU83" s="96">
        <v>0</v>
      </c>
      <c r="AV83" s="97">
        <f t="shared" si="117"/>
        <v>5</v>
      </c>
      <c r="AW83" s="96">
        <v>0</v>
      </c>
      <c r="AX83" s="96">
        <f t="shared" ref="AX83:AZ83" si="124">AN83-AS83</f>
        <v>1</v>
      </c>
      <c r="AY83" s="96">
        <f t="shared" si="124"/>
        <v>0</v>
      </c>
      <c r="AZ83" s="96">
        <f t="shared" si="124"/>
        <v>1</v>
      </c>
      <c r="BA83" s="97">
        <f t="shared" si="119"/>
        <v>2</v>
      </c>
      <c r="BB83" s="362">
        <f t="shared" si="106"/>
        <v>7</v>
      </c>
      <c r="BC83" s="363">
        <f t="shared" si="107"/>
        <v>5</v>
      </c>
      <c r="BD83" s="364">
        <f t="shared" si="108"/>
        <v>2</v>
      </c>
      <c r="BE83" s="96">
        <v>2</v>
      </c>
      <c r="BF83" s="96">
        <v>0</v>
      </c>
      <c r="BG83" s="96">
        <v>0</v>
      </c>
      <c r="BH83" s="96">
        <v>0</v>
      </c>
      <c r="BI83" s="97">
        <f t="shared" si="120"/>
        <v>2</v>
      </c>
      <c r="BJ83" s="96">
        <v>2</v>
      </c>
      <c r="BK83" s="96">
        <v>0</v>
      </c>
      <c r="BL83" s="96">
        <v>1</v>
      </c>
      <c r="BM83" s="64">
        <v>0</v>
      </c>
      <c r="BN83" s="98">
        <f t="shared" si="121"/>
        <v>3</v>
      </c>
      <c r="BO83" s="64">
        <f t="shared" ref="BO83:BR83" si="125">BE83-BJ83</f>
        <v>0</v>
      </c>
      <c r="BP83" s="64">
        <f t="shared" si="125"/>
        <v>0</v>
      </c>
      <c r="BQ83" s="64">
        <f t="shared" si="125"/>
        <v>-1</v>
      </c>
      <c r="BR83" s="64">
        <f t="shared" si="125"/>
        <v>0</v>
      </c>
      <c r="BS83" s="98">
        <f t="shared" si="123"/>
        <v>-1</v>
      </c>
    </row>
    <row r="84" s="19" customFormat="1" ht="37" customHeight="1" spans="1:71">
      <c r="A84" s="46">
        <f t="shared" si="115"/>
        <v>79</v>
      </c>
      <c r="B84" s="46"/>
      <c r="C84" s="46" t="s">
        <v>110</v>
      </c>
      <c r="D84" s="46" t="s">
        <v>111</v>
      </c>
      <c r="E84" s="63">
        <v>107</v>
      </c>
      <c r="F84" s="328"/>
      <c r="G84" s="328"/>
      <c r="H84" s="330"/>
      <c r="I84" s="330"/>
      <c r="J84" s="330"/>
      <c r="K84" s="70">
        <f t="shared" si="104"/>
        <v>0</v>
      </c>
      <c r="L84" s="46"/>
      <c r="M84" s="46"/>
      <c r="N84" s="46"/>
      <c r="O84" s="46"/>
      <c r="P84" s="46"/>
      <c r="Q84" s="70"/>
      <c r="R84" s="236"/>
      <c r="S84" s="236"/>
      <c r="T84" s="236"/>
      <c r="U84" s="236"/>
      <c r="V84" s="236"/>
      <c r="W84" s="344"/>
      <c r="X84" s="64">
        <v>0</v>
      </c>
      <c r="Y84" s="64">
        <v>1</v>
      </c>
      <c r="Z84" s="64">
        <v>1</v>
      </c>
      <c r="AA84" s="64">
        <v>1</v>
      </c>
      <c r="AB84" s="70">
        <f>SUM(K84:AA84)</f>
        <v>3</v>
      </c>
      <c r="AC84" s="64">
        <v>0</v>
      </c>
      <c r="AD84" s="64">
        <v>0</v>
      </c>
      <c r="AE84" s="64">
        <v>0</v>
      </c>
      <c r="AF84" s="64">
        <v>0</v>
      </c>
      <c r="AG84" s="70">
        <f>SUM(AC84:AF86)</f>
        <v>0</v>
      </c>
      <c r="AH84" s="64">
        <v>0</v>
      </c>
      <c r="AI84" s="64">
        <v>1</v>
      </c>
      <c r="AJ84" s="64">
        <v>1</v>
      </c>
      <c r="AK84" s="64">
        <v>1</v>
      </c>
      <c r="AL84" s="70">
        <f>SUM(AH84:AK86)</f>
        <v>3</v>
      </c>
      <c r="AM84" s="64">
        <v>1</v>
      </c>
      <c r="AN84" s="64">
        <v>4</v>
      </c>
      <c r="AO84" s="64">
        <v>1</v>
      </c>
      <c r="AP84" s="64">
        <v>1</v>
      </c>
      <c r="AQ84" s="98">
        <f t="shared" si="116"/>
        <v>7</v>
      </c>
      <c r="AR84" s="96">
        <v>1</v>
      </c>
      <c r="AS84" s="96">
        <v>0</v>
      </c>
      <c r="AT84" s="96">
        <v>1</v>
      </c>
      <c r="AU84" s="96">
        <v>1</v>
      </c>
      <c r="AV84" s="97">
        <f t="shared" si="117"/>
        <v>3</v>
      </c>
      <c r="AW84" s="96">
        <v>0</v>
      </c>
      <c r="AX84" s="96">
        <f t="shared" ref="AX84:AZ84" si="126">AN84-AS84</f>
        <v>4</v>
      </c>
      <c r="AY84" s="96">
        <f t="shared" si="126"/>
        <v>0</v>
      </c>
      <c r="AZ84" s="96">
        <f t="shared" si="126"/>
        <v>0</v>
      </c>
      <c r="BA84" s="97">
        <f t="shared" si="119"/>
        <v>4</v>
      </c>
      <c r="BB84" s="362">
        <f t="shared" si="106"/>
        <v>10</v>
      </c>
      <c r="BC84" s="363">
        <f t="shared" si="107"/>
        <v>3</v>
      </c>
      <c r="BD84" s="364">
        <f t="shared" si="108"/>
        <v>7</v>
      </c>
      <c r="BE84" s="96">
        <v>2</v>
      </c>
      <c r="BF84" s="96">
        <v>0</v>
      </c>
      <c r="BG84" s="96">
        <v>0</v>
      </c>
      <c r="BH84" s="96">
        <v>0</v>
      </c>
      <c r="BI84" s="97">
        <f t="shared" si="120"/>
        <v>2</v>
      </c>
      <c r="BJ84" s="96">
        <v>2</v>
      </c>
      <c r="BK84" s="96">
        <v>0</v>
      </c>
      <c r="BL84" s="96">
        <v>0</v>
      </c>
      <c r="BM84" s="64">
        <v>0</v>
      </c>
      <c r="BN84" s="98">
        <f t="shared" si="121"/>
        <v>2</v>
      </c>
      <c r="BO84" s="64">
        <f t="shared" ref="BO84:BR84" si="127">BE84-BJ84</f>
        <v>0</v>
      </c>
      <c r="BP84" s="64">
        <f t="shared" si="127"/>
        <v>0</v>
      </c>
      <c r="BQ84" s="64">
        <f t="shared" si="127"/>
        <v>0</v>
      </c>
      <c r="BR84" s="64">
        <f t="shared" si="127"/>
        <v>0</v>
      </c>
      <c r="BS84" s="98">
        <f t="shared" si="123"/>
        <v>0</v>
      </c>
    </row>
    <row r="85" s="19" customFormat="1" ht="37" customHeight="1" spans="1:71">
      <c r="A85" s="46">
        <f t="shared" si="115"/>
        <v>80</v>
      </c>
      <c r="B85" s="46"/>
      <c r="C85" s="46"/>
      <c r="D85" s="46" t="s">
        <v>112</v>
      </c>
      <c r="E85" s="63">
        <v>116</v>
      </c>
      <c r="F85" s="328"/>
      <c r="G85" s="328"/>
      <c r="H85" s="330"/>
      <c r="I85" s="330"/>
      <c r="J85" s="330"/>
      <c r="K85" s="70">
        <f t="shared" si="104"/>
        <v>0</v>
      </c>
      <c r="L85" s="46"/>
      <c r="M85" s="46"/>
      <c r="N85" s="46"/>
      <c r="O85" s="46"/>
      <c r="P85" s="46"/>
      <c r="Q85" s="70"/>
      <c r="R85" s="236"/>
      <c r="S85" s="236"/>
      <c r="T85" s="236"/>
      <c r="U85" s="236"/>
      <c r="V85" s="236"/>
      <c r="W85" s="344"/>
      <c r="X85" s="64"/>
      <c r="Y85" s="64"/>
      <c r="Z85" s="64"/>
      <c r="AA85" s="64"/>
      <c r="AB85" s="70"/>
      <c r="AC85" s="64"/>
      <c r="AD85" s="64"/>
      <c r="AE85" s="64"/>
      <c r="AF85" s="64"/>
      <c r="AG85" s="70"/>
      <c r="AH85" s="64"/>
      <c r="AI85" s="64"/>
      <c r="AJ85" s="64"/>
      <c r="AK85" s="64"/>
      <c r="AL85" s="70"/>
      <c r="AM85" s="64">
        <v>1</v>
      </c>
      <c r="AN85" s="64">
        <v>4</v>
      </c>
      <c r="AO85" s="64">
        <v>1</v>
      </c>
      <c r="AP85" s="64">
        <v>1</v>
      </c>
      <c r="AQ85" s="98">
        <f t="shared" si="116"/>
        <v>7</v>
      </c>
      <c r="AR85" s="96">
        <v>1</v>
      </c>
      <c r="AS85" s="96">
        <v>1</v>
      </c>
      <c r="AT85" s="96">
        <v>1</v>
      </c>
      <c r="AU85" s="96">
        <v>0</v>
      </c>
      <c r="AV85" s="97">
        <f t="shared" si="117"/>
        <v>3</v>
      </c>
      <c r="AW85" s="96">
        <v>0</v>
      </c>
      <c r="AX85" s="96">
        <f t="shared" ref="AX85:AZ85" si="128">AN85-AS85</f>
        <v>3</v>
      </c>
      <c r="AY85" s="96">
        <f t="shared" si="128"/>
        <v>0</v>
      </c>
      <c r="AZ85" s="96">
        <f t="shared" si="128"/>
        <v>1</v>
      </c>
      <c r="BA85" s="97">
        <f t="shared" si="119"/>
        <v>4</v>
      </c>
      <c r="BB85" s="362">
        <f t="shared" si="106"/>
        <v>7</v>
      </c>
      <c r="BC85" s="363">
        <f t="shared" si="107"/>
        <v>3</v>
      </c>
      <c r="BD85" s="364">
        <f t="shared" si="108"/>
        <v>4</v>
      </c>
      <c r="BE85" s="96">
        <v>2</v>
      </c>
      <c r="BF85" s="96">
        <v>1</v>
      </c>
      <c r="BG85" s="96">
        <v>0</v>
      </c>
      <c r="BH85" s="96">
        <v>0</v>
      </c>
      <c r="BI85" s="97">
        <f t="shared" si="120"/>
        <v>3</v>
      </c>
      <c r="BJ85" s="96">
        <v>2</v>
      </c>
      <c r="BK85" s="96">
        <v>0</v>
      </c>
      <c r="BL85" s="96">
        <v>0</v>
      </c>
      <c r="BM85" s="64">
        <v>0</v>
      </c>
      <c r="BN85" s="98">
        <f t="shared" si="121"/>
        <v>2</v>
      </c>
      <c r="BO85" s="64">
        <f t="shared" ref="BO85:BR85" si="129">BE85-BJ85</f>
        <v>0</v>
      </c>
      <c r="BP85" s="64">
        <f t="shared" si="129"/>
        <v>1</v>
      </c>
      <c r="BQ85" s="64">
        <f t="shared" si="129"/>
        <v>0</v>
      </c>
      <c r="BR85" s="64">
        <f t="shared" si="129"/>
        <v>0</v>
      </c>
      <c r="BS85" s="98">
        <f t="shared" si="123"/>
        <v>1</v>
      </c>
    </row>
    <row r="86" s="19" customFormat="1" ht="37" customHeight="1" spans="1:71">
      <c r="A86" s="46">
        <f t="shared" si="115"/>
        <v>81</v>
      </c>
      <c r="B86" s="46"/>
      <c r="C86" s="46"/>
      <c r="D86" s="46" t="s">
        <v>113</v>
      </c>
      <c r="E86" s="63">
        <v>80</v>
      </c>
      <c r="F86" s="328"/>
      <c r="G86" s="328"/>
      <c r="H86" s="330"/>
      <c r="I86" s="330"/>
      <c r="J86" s="330"/>
      <c r="K86" s="70">
        <f t="shared" si="104"/>
        <v>0</v>
      </c>
      <c r="L86" s="46"/>
      <c r="M86" s="46"/>
      <c r="N86" s="46"/>
      <c r="O86" s="46"/>
      <c r="P86" s="46"/>
      <c r="Q86" s="70"/>
      <c r="R86" s="236"/>
      <c r="S86" s="236"/>
      <c r="T86" s="236"/>
      <c r="U86" s="236"/>
      <c r="V86" s="236"/>
      <c r="W86" s="344"/>
      <c r="X86" s="64"/>
      <c r="Y86" s="64"/>
      <c r="Z86" s="64"/>
      <c r="AA86" s="64"/>
      <c r="AB86" s="70"/>
      <c r="AC86" s="64"/>
      <c r="AD86" s="64"/>
      <c r="AE86" s="64"/>
      <c r="AF86" s="64"/>
      <c r="AG86" s="70"/>
      <c r="AH86" s="64"/>
      <c r="AI86" s="64"/>
      <c r="AJ86" s="64"/>
      <c r="AK86" s="64"/>
      <c r="AL86" s="70"/>
      <c r="AM86" s="64">
        <v>1</v>
      </c>
      <c r="AN86" s="64">
        <v>4</v>
      </c>
      <c r="AO86" s="64">
        <v>1</v>
      </c>
      <c r="AP86" s="64">
        <v>2</v>
      </c>
      <c r="AQ86" s="98">
        <f t="shared" si="116"/>
        <v>8</v>
      </c>
      <c r="AR86" s="96">
        <v>1</v>
      </c>
      <c r="AS86" s="96">
        <v>1</v>
      </c>
      <c r="AT86" s="96">
        <v>1</v>
      </c>
      <c r="AU86" s="96">
        <v>0</v>
      </c>
      <c r="AV86" s="97">
        <f t="shared" si="117"/>
        <v>3</v>
      </c>
      <c r="AW86" s="96">
        <v>0</v>
      </c>
      <c r="AX86" s="96">
        <f t="shared" ref="AX86:AZ86" si="130">AN86-AS86</f>
        <v>3</v>
      </c>
      <c r="AY86" s="96">
        <f t="shared" si="130"/>
        <v>0</v>
      </c>
      <c r="AZ86" s="96">
        <f t="shared" si="130"/>
        <v>2</v>
      </c>
      <c r="BA86" s="97">
        <f t="shared" si="119"/>
        <v>5</v>
      </c>
      <c r="BB86" s="362">
        <f t="shared" si="106"/>
        <v>8</v>
      </c>
      <c r="BC86" s="363">
        <f t="shared" si="107"/>
        <v>3</v>
      </c>
      <c r="BD86" s="364">
        <f t="shared" si="108"/>
        <v>5</v>
      </c>
      <c r="BE86" s="96">
        <v>3</v>
      </c>
      <c r="BF86" s="96">
        <v>1</v>
      </c>
      <c r="BG86" s="96">
        <v>1</v>
      </c>
      <c r="BH86" s="96">
        <v>1</v>
      </c>
      <c r="BI86" s="97">
        <f t="shared" si="120"/>
        <v>6</v>
      </c>
      <c r="BJ86" s="96">
        <v>2</v>
      </c>
      <c r="BK86" s="96">
        <v>1</v>
      </c>
      <c r="BL86" s="96">
        <v>0</v>
      </c>
      <c r="BM86" s="64">
        <v>0</v>
      </c>
      <c r="BN86" s="98">
        <f t="shared" si="121"/>
        <v>3</v>
      </c>
      <c r="BO86" s="64">
        <f t="shared" ref="BO86:BR86" si="131">BE86-BJ86</f>
        <v>1</v>
      </c>
      <c r="BP86" s="64">
        <f t="shared" si="131"/>
        <v>0</v>
      </c>
      <c r="BQ86" s="64">
        <f t="shared" si="131"/>
        <v>1</v>
      </c>
      <c r="BR86" s="64">
        <f t="shared" si="131"/>
        <v>1</v>
      </c>
      <c r="BS86" s="98">
        <f t="shared" si="123"/>
        <v>3</v>
      </c>
    </row>
    <row r="87" s="19" customFormat="1" ht="37" customHeight="1" spans="1:71">
      <c r="A87" s="46">
        <f t="shared" si="115"/>
        <v>82</v>
      </c>
      <c r="B87" s="46"/>
      <c r="C87" s="46" t="s">
        <v>114</v>
      </c>
      <c r="D87" s="46"/>
      <c r="E87" s="63">
        <v>37</v>
      </c>
      <c r="F87" s="328"/>
      <c r="G87" s="328"/>
      <c r="H87" s="330"/>
      <c r="I87" s="330"/>
      <c r="J87" s="330"/>
      <c r="K87" s="70"/>
      <c r="L87" s="46"/>
      <c r="M87" s="46"/>
      <c r="N87" s="46"/>
      <c r="O87" s="46"/>
      <c r="P87" s="46"/>
      <c r="Q87" s="70"/>
      <c r="R87" s="236"/>
      <c r="S87" s="236"/>
      <c r="T87" s="236"/>
      <c r="U87" s="236"/>
      <c r="V87" s="236"/>
      <c r="W87" s="344"/>
      <c r="X87" s="64">
        <v>1</v>
      </c>
      <c r="Y87" s="64">
        <v>0</v>
      </c>
      <c r="Z87" s="64">
        <v>1</v>
      </c>
      <c r="AA87" s="64">
        <v>1</v>
      </c>
      <c r="AB87" s="70">
        <f>SUM(X87:AA87)</f>
        <v>3</v>
      </c>
      <c r="AC87" s="64">
        <v>1</v>
      </c>
      <c r="AD87" s="64">
        <v>0</v>
      </c>
      <c r="AE87" s="64">
        <v>0</v>
      </c>
      <c r="AF87" s="64">
        <v>0</v>
      </c>
      <c r="AG87" s="70">
        <v>1</v>
      </c>
      <c r="AH87" s="64">
        <v>0</v>
      </c>
      <c r="AI87" s="64">
        <v>0</v>
      </c>
      <c r="AJ87" s="64">
        <v>1</v>
      </c>
      <c r="AK87" s="64">
        <v>1</v>
      </c>
      <c r="AL87" s="70">
        <f>SUM(AH87:AK87)</f>
        <v>2</v>
      </c>
      <c r="AM87" s="64">
        <v>0</v>
      </c>
      <c r="AN87" s="64">
        <v>2</v>
      </c>
      <c r="AO87" s="64">
        <v>1</v>
      </c>
      <c r="AP87" s="64">
        <v>0</v>
      </c>
      <c r="AQ87" s="98">
        <f t="shared" si="116"/>
        <v>3</v>
      </c>
      <c r="AR87" s="96">
        <v>0</v>
      </c>
      <c r="AS87" s="96">
        <v>2</v>
      </c>
      <c r="AT87" s="96">
        <v>1</v>
      </c>
      <c r="AU87" s="96">
        <v>0</v>
      </c>
      <c r="AV87" s="97">
        <f t="shared" si="117"/>
        <v>3</v>
      </c>
      <c r="AW87" s="96">
        <v>0</v>
      </c>
      <c r="AX87" s="96">
        <v>0</v>
      </c>
      <c r="AY87" s="96">
        <v>0</v>
      </c>
      <c r="AZ87" s="96">
        <v>0</v>
      </c>
      <c r="BA87" s="97">
        <v>0</v>
      </c>
      <c r="BB87" s="362">
        <f t="shared" si="106"/>
        <v>6</v>
      </c>
      <c r="BC87" s="363">
        <f t="shared" si="107"/>
        <v>4</v>
      </c>
      <c r="BD87" s="364">
        <f t="shared" si="108"/>
        <v>2</v>
      </c>
      <c r="BE87" s="96">
        <v>2</v>
      </c>
      <c r="BF87" s="96">
        <v>1</v>
      </c>
      <c r="BG87" s="96">
        <v>0</v>
      </c>
      <c r="BH87" s="96">
        <v>0</v>
      </c>
      <c r="BI87" s="97">
        <f t="shared" si="120"/>
        <v>3</v>
      </c>
      <c r="BJ87" s="96">
        <v>0</v>
      </c>
      <c r="BK87" s="96">
        <v>0</v>
      </c>
      <c r="BL87" s="96">
        <v>0</v>
      </c>
      <c r="BM87" s="64">
        <v>0</v>
      </c>
      <c r="BN87" s="98">
        <f t="shared" si="121"/>
        <v>0</v>
      </c>
      <c r="BO87" s="64">
        <f t="shared" ref="BO87:BR87" si="132">BE87-BJ87</f>
        <v>2</v>
      </c>
      <c r="BP87" s="64">
        <f t="shared" si="132"/>
        <v>1</v>
      </c>
      <c r="BQ87" s="64">
        <f t="shared" si="132"/>
        <v>0</v>
      </c>
      <c r="BR87" s="64">
        <f t="shared" si="132"/>
        <v>0</v>
      </c>
      <c r="BS87" s="98">
        <f t="shared" si="123"/>
        <v>3</v>
      </c>
    </row>
    <row r="88" s="22" customFormat="1" ht="37" customHeight="1" spans="1:72">
      <c r="A88" s="46">
        <f t="shared" si="115"/>
        <v>83</v>
      </c>
      <c r="B88" s="332"/>
      <c r="C88" s="332"/>
      <c r="D88" s="53" t="s">
        <v>56</v>
      </c>
      <c r="E88" s="56">
        <f>SUM(E77:E87)</f>
        <v>652</v>
      </c>
      <c r="F88" s="53">
        <f t="shared" ref="F88:BQ88" si="133">SUM(F77:F87)</f>
        <v>1</v>
      </c>
      <c r="G88" s="53">
        <f t="shared" si="133"/>
        <v>4</v>
      </c>
      <c r="H88" s="53">
        <f t="shared" si="133"/>
        <v>4</v>
      </c>
      <c r="I88" s="53">
        <f t="shared" si="133"/>
        <v>4</v>
      </c>
      <c r="J88" s="53">
        <f t="shared" si="133"/>
        <v>12</v>
      </c>
      <c r="K88" s="53">
        <f t="shared" si="133"/>
        <v>25</v>
      </c>
      <c r="L88" s="53">
        <f t="shared" si="133"/>
        <v>1</v>
      </c>
      <c r="M88" s="53">
        <f t="shared" si="133"/>
        <v>3</v>
      </c>
      <c r="N88" s="53">
        <f t="shared" si="133"/>
        <v>4</v>
      </c>
      <c r="O88" s="53">
        <f t="shared" si="133"/>
        <v>0</v>
      </c>
      <c r="P88" s="53">
        <f t="shared" si="133"/>
        <v>6</v>
      </c>
      <c r="Q88" s="53">
        <f t="shared" si="133"/>
        <v>14</v>
      </c>
      <c r="R88" s="53">
        <f t="shared" si="133"/>
        <v>0</v>
      </c>
      <c r="S88" s="53">
        <f t="shared" si="133"/>
        <v>1</v>
      </c>
      <c r="T88" s="53">
        <f t="shared" si="133"/>
        <v>0</v>
      </c>
      <c r="U88" s="53">
        <f t="shared" si="133"/>
        <v>4</v>
      </c>
      <c r="V88" s="53">
        <f t="shared" si="133"/>
        <v>6</v>
      </c>
      <c r="W88" s="53">
        <f t="shared" si="133"/>
        <v>11</v>
      </c>
      <c r="X88" s="53">
        <f t="shared" si="133"/>
        <v>2</v>
      </c>
      <c r="Y88" s="53">
        <f t="shared" si="133"/>
        <v>1</v>
      </c>
      <c r="Z88" s="53">
        <f t="shared" si="133"/>
        <v>3</v>
      </c>
      <c r="AA88" s="53">
        <f t="shared" si="133"/>
        <v>3</v>
      </c>
      <c r="AB88" s="53">
        <f t="shared" si="133"/>
        <v>9</v>
      </c>
      <c r="AC88" s="53">
        <f t="shared" si="133"/>
        <v>2</v>
      </c>
      <c r="AD88" s="53">
        <f t="shared" si="133"/>
        <v>0</v>
      </c>
      <c r="AE88" s="53">
        <f t="shared" si="133"/>
        <v>0</v>
      </c>
      <c r="AF88" s="53">
        <f t="shared" si="133"/>
        <v>0</v>
      </c>
      <c r="AG88" s="53">
        <f t="shared" si="133"/>
        <v>2</v>
      </c>
      <c r="AH88" s="53">
        <f t="shared" si="133"/>
        <v>0</v>
      </c>
      <c r="AI88" s="53">
        <f t="shared" si="133"/>
        <v>1</v>
      </c>
      <c r="AJ88" s="53">
        <f t="shared" si="133"/>
        <v>3</v>
      </c>
      <c r="AK88" s="53">
        <f t="shared" si="133"/>
        <v>3</v>
      </c>
      <c r="AL88" s="53">
        <f t="shared" si="133"/>
        <v>7</v>
      </c>
      <c r="AM88" s="53">
        <f t="shared" si="133"/>
        <v>5</v>
      </c>
      <c r="AN88" s="53">
        <f t="shared" si="133"/>
        <v>22</v>
      </c>
      <c r="AO88" s="53">
        <f t="shared" si="133"/>
        <v>6</v>
      </c>
      <c r="AP88" s="53">
        <f t="shared" si="133"/>
        <v>6</v>
      </c>
      <c r="AQ88" s="53">
        <f t="shared" si="133"/>
        <v>39</v>
      </c>
      <c r="AR88" s="53">
        <f t="shared" si="133"/>
        <v>5</v>
      </c>
      <c r="AS88" s="53">
        <f t="shared" si="133"/>
        <v>10</v>
      </c>
      <c r="AT88" s="53">
        <f t="shared" si="133"/>
        <v>6</v>
      </c>
      <c r="AU88" s="53">
        <f t="shared" si="133"/>
        <v>1</v>
      </c>
      <c r="AV88" s="53">
        <f t="shared" si="133"/>
        <v>22</v>
      </c>
      <c r="AW88" s="53">
        <f t="shared" si="133"/>
        <v>0</v>
      </c>
      <c r="AX88" s="53">
        <f t="shared" si="133"/>
        <v>12</v>
      </c>
      <c r="AY88" s="53">
        <f t="shared" si="133"/>
        <v>0</v>
      </c>
      <c r="AZ88" s="53">
        <f t="shared" si="133"/>
        <v>5</v>
      </c>
      <c r="BA88" s="53">
        <f t="shared" si="133"/>
        <v>17</v>
      </c>
      <c r="BB88" s="53">
        <f t="shared" si="133"/>
        <v>73</v>
      </c>
      <c r="BC88" s="53">
        <f t="shared" si="133"/>
        <v>38</v>
      </c>
      <c r="BD88" s="53">
        <f t="shared" si="133"/>
        <v>35</v>
      </c>
      <c r="BE88" s="53">
        <f t="shared" si="133"/>
        <v>23</v>
      </c>
      <c r="BF88" s="53">
        <f t="shared" si="133"/>
        <v>6</v>
      </c>
      <c r="BG88" s="53">
        <f t="shared" si="133"/>
        <v>2</v>
      </c>
      <c r="BH88" s="53">
        <f t="shared" si="133"/>
        <v>2</v>
      </c>
      <c r="BI88" s="53">
        <f t="shared" si="133"/>
        <v>33</v>
      </c>
      <c r="BJ88" s="53">
        <f t="shared" si="133"/>
        <v>15</v>
      </c>
      <c r="BK88" s="53">
        <f t="shared" si="133"/>
        <v>4</v>
      </c>
      <c r="BL88" s="53">
        <f t="shared" si="133"/>
        <v>2</v>
      </c>
      <c r="BM88" s="53">
        <f t="shared" si="133"/>
        <v>0</v>
      </c>
      <c r="BN88" s="53">
        <f t="shared" si="133"/>
        <v>21</v>
      </c>
      <c r="BO88" s="53">
        <f t="shared" si="133"/>
        <v>8</v>
      </c>
      <c r="BP88" s="53">
        <f t="shared" si="133"/>
        <v>2</v>
      </c>
      <c r="BQ88" s="53">
        <f t="shared" si="133"/>
        <v>0</v>
      </c>
      <c r="BR88" s="53">
        <f>SUM(BR77:BR87)</f>
        <v>2</v>
      </c>
      <c r="BS88" s="53">
        <v>13</v>
      </c>
      <c r="BT88" s="22">
        <f>BD88+BS88</f>
        <v>48</v>
      </c>
    </row>
    <row r="89" s="320" customFormat="1" ht="37" hidden="1" customHeight="1" spans="1:71">
      <c r="A89" s="46">
        <f t="shared" si="115"/>
        <v>84</v>
      </c>
      <c r="B89" s="46" t="s">
        <v>115</v>
      </c>
      <c r="C89" s="46" t="s">
        <v>38</v>
      </c>
      <c r="D89" s="46" t="s">
        <v>39</v>
      </c>
      <c r="E89" s="63" t="s">
        <v>40</v>
      </c>
      <c r="F89" s="328">
        <v>1</v>
      </c>
      <c r="G89" s="328">
        <v>4</v>
      </c>
      <c r="H89" s="329" t="s">
        <v>40</v>
      </c>
      <c r="I89" s="329"/>
      <c r="J89" s="329"/>
      <c r="K89" s="70">
        <f t="shared" ref="K89:K97" si="134">SUM(F89:J89)</f>
        <v>5</v>
      </c>
      <c r="L89" s="46">
        <v>1</v>
      </c>
      <c r="M89" s="46">
        <v>3</v>
      </c>
      <c r="N89" s="46"/>
      <c r="O89" s="46"/>
      <c r="P89" s="46"/>
      <c r="Q89" s="70">
        <f t="shared" ref="Q89:Q97" si="135">SUM(L89:P89)</f>
        <v>4</v>
      </c>
      <c r="R89" s="236"/>
      <c r="S89" s="221">
        <v>1</v>
      </c>
      <c r="T89" s="221"/>
      <c r="U89" s="221"/>
      <c r="V89" s="221"/>
      <c r="W89" s="345">
        <f t="shared" ref="W89:W97" si="136">SUM(R89:V89)</f>
        <v>1</v>
      </c>
      <c r="X89" s="64" t="s">
        <v>40</v>
      </c>
      <c r="Y89" s="64"/>
      <c r="Z89" s="64"/>
      <c r="AA89" s="64"/>
      <c r="AB89" s="64"/>
      <c r="AC89" s="64"/>
      <c r="AD89" s="64"/>
      <c r="AE89" s="64"/>
      <c r="AF89" s="64"/>
      <c r="AG89" s="64"/>
      <c r="AH89" s="64"/>
      <c r="AI89" s="64"/>
      <c r="AJ89" s="64"/>
      <c r="AK89" s="64"/>
      <c r="AL89" s="64"/>
      <c r="AM89" s="64" t="s">
        <v>40</v>
      </c>
      <c r="AN89" s="64"/>
      <c r="AO89" s="64"/>
      <c r="AP89" s="64"/>
      <c r="AQ89" s="64"/>
      <c r="AR89" s="96" t="s">
        <v>40</v>
      </c>
      <c r="AS89" s="96"/>
      <c r="AT89" s="96"/>
      <c r="AU89" s="96"/>
      <c r="AV89" s="96"/>
      <c r="AW89" s="96"/>
      <c r="AX89" s="96"/>
      <c r="AY89" s="96"/>
      <c r="AZ89" s="96"/>
      <c r="BA89" s="96"/>
      <c r="BB89" s="362">
        <f t="shared" ref="BB89:BB97" si="137">K89+AB89+AQ89</f>
        <v>5</v>
      </c>
      <c r="BC89" s="363">
        <f t="shared" ref="BC89:BC97" si="138">Q89+AG89+AV89</f>
        <v>4</v>
      </c>
      <c r="BD89" s="364">
        <f t="shared" ref="BD89:BD97" si="139">W89+AL89+BA89</f>
        <v>1</v>
      </c>
      <c r="BE89" s="96">
        <v>3</v>
      </c>
      <c r="BF89" s="96">
        <v>1</v>
      </c>
      <c r="BG89" s="96">
        <v>1</v>
      </c>
      <c r="BH89" s="102">
        <v>1</v>
      </c>
      <c r="BI89" s="97">
        <f>SUM(BE89:BH89)</f>
        <v>6</v>
      </c>
      <c r="BJ89" s="96">
        <v>2</v>
      </c>
      <c r="BK89" s="96">
        <v>0</v>
      </c>
      <c r="BL89" s="96"/>
      <c r="BM89" s="102">
        <v>0</v>
      </c>
      <c r="BN89" s="97">
        <f>SUM(BJ89:BL93)</f>
        <v>2</v>
      </c>
      <c r="BO89" s="96">
        <v>1</v>
      </c>
      <c r="BP89" s="96">
        <v>1</v>
      </c>
      <c r="BQ89" s="96">
        <v>1</v>
      </c>
      <c r="BR89" s="102">
        <v>1</v>
      </c>
      <c r="BS89" s="136">
        <f>SUM(BO89:BR89)</f>
        <v>4</v>
      </c>
    </row>
    <row r="90" s="19" customFormat="1" ht="37" hidden="1" customHeight="1" spans="1:71">
      <c r="A90" s="46">
        <f t="shared" si="115"/>
        <v>85</v>
      </c>
      <c r="B90" s="46"/>
      <c r="C90" s="46"/>
      <c r="D90" s="46" t="s">
        <v>41</v>
      </c>
      <c r="E90" s="63"/>
      <c r="F90" s="328"/>
      <c r="G90" s="328"/>
      <c r="H90" s="330">
        <v>1</v>
      </c>
      <c r="I90" s="330">
        <v>1</v>
      </c>
      <c r="J90" s="330">
        <v>2</v>
      </c>
      <c r="K90" s="70">
        <f t="shared" si="134"/>
        <v>4</v>
      </c>
      <c r="L90" s="46"/>
      <c r="M90" s="46"/>
      <c r="N90" s="46"/>
      <c r="O90" s="46">
        <v>1</v>
      </c>
      <c r="P90" s="46">
        <v>2</v>
      </c>
      <c r="Q90" s="70">
        <f t="shared" si="135"/>
        <v>3</v>
      </c>
      <c r="R90" s="221"/>
      <c r="S90" s="221"/>
      <c r="T90" s="221">
        <v>1</v>
      </c>
      <c r="U90" s="221">
        <v>0</v>
      </c>
      <c r="V90" s="221">
        <v>0</v>
      </c>
      <c r="W90" s="345">
        <f t="shared" si="136"/>
        <v>1</v>
      </c>
      <c r="X90" s="64"/>
      <c r="Y90" s="64"/>
      <c r="Z90" s="64"/>
      <c r="AA90" s="64"/>
      <c r="AB90" s="64"/>
      <c r="AC90" s="64"/>
      <c r="AD90" s="64"/>
      <c r="AE90" s="64"/>
      <c r="AF90" s="64"/>
      <c r="AG90" s="64"/>
      <c r="AH90" s="64"/>
      <c r="AI90" s="64"/>
      <c r="AJ90" s="64"/>
      <c r="AK90" s="64"/>
      <c r="AL90" s="64"/>
      <c r="AM90" s="64"/>
      <c r="AN90" s="64"/>
      <c r="AO90" s="64"/>
      <c r="AP90" s="64"/>
      <c r="AQ90" s="64"/>
      <c r="AR90" s="96"/>
      <c r="AS90" s="96"/>
      <c r="AT90" s="96"/>
      <c r="AU90" s="96"/>
      <c r="AV90" s="96"/>
      <c r="AW90" s="96"/>
      <c r="AX90" s="96"/>
      <c r="AY90" s="96"/>
      <c r="AZ90" s="96"/>
      <c r="BA90" s="96"/>
      <c r="BB90" s="362">
        <f t="shared" si="137"/>
        <v>4</v>
      </c>
      <c r="BC90" s="363">
        <f t="shared" si="138"/>
        <v>3</v>
      </c>
      <c r="BD90" s="364">
        <f t="shared" si="139"/>
        <v>1</v>
      </c>
      <c r="BE90" s="96"/>
      <c r="BF90" s="96"/>
      <c r="BG90" s="96"/>
      <c r="BH90" s="371"/>
      <c r="BI90" s="97"/>
      <c r="BJ90" s="96"/>
      <c r="BK90" s="96"/>
      <c r="BL90" s="96"/>
      <c r="BM90" s="371"/>
      <c r="BN90" s="97"/>
      <c r="BO90" s="96"/>
      <c r="BP90" s="96"/>
      <c r="BQ90" s="96"/>
      <c r="BR90" s="371"/>
      <c r="BS90" s="136"/>
    </row>
    <row r="91" s="19" customFormat="1" ht="37" hidden="1" customHeight="1" spans="1:71">
      <c r="A91" s="46">
        <f t="shared" si="115"/>
        <v>86</v>
      </c>
      <c r="B91" s="46"/>
      <c r="C91" s="46"/>
      <c r="D91" s="46" t="s">
        <v>42</v>
      </c>
      <c r="E91" s="63"/>
      <c r="F91" s="328"/>
      <c r="G91" s="328"/>
      <c r="H91" s="330">
        <v>1</v>
      </c>
      <c r="I91" s="330">
        <v>1</v>
      </c>
      <c r="J91" s="330">
        <v>4</v>
      </c>
      <c r="K91" s="70">
        <f t="shared" si="134"/>
        <v>6</v>
      </c>
      <c r="L91" s="46"/>
      <c r="M91" s="46"/>
      <c r="N91" s="46"/>
      <c r="O91" s="46">
        <v>1</v>
      </c>
      <c r="P91" s="46">
        <v>2</v>
      </c>
      <c r="Q91" s="70">
        <f t="shared" si="135"/>
        <v>3</v>
      </c>
      <c r="R91" s="221"/>
      <c r="S91" s="221"/>
      <c r="T91" s="221">
        <v>1</v>
      </c>
      <c r="U91" s="221">
        <v>0</v>
      </c>
      <c r="V91" s="221">
        <v>2</v>
      </c>
      <c r="W91" s="345">
        <f t="shared" si="136"/>
        <v>3</v>
      </c>
      <c r="X91" s="64"/>
      <c r="Y91" s="64"/>
      <c r="Z91" s="64"/>
      <c r="AA91" s="64"/>
      <c r="AB91" s="64"/>
      <c r="AC91" s="64"/>
      <c r="AD91" s="64"/>
      <c r="AE91" s="64"/>
      <c r="AF91" s="64"/>
      <c r="AG91" s="64"/>
      <c r="AH91" s="64"/>
      <c r="AI91" s="64"/>
      <c r="AJ91" s="64"/>
      <c r="AK91" s="64"/>
      <c r="AL91" s="64"/>
      <c r="AM91" s="64"/>
      <c r="AN91" s="64"/>
      <c r="AO91" s="64"/>
      <c r="AP91" s="64"/>
      <c r="AQ91" s="64"/>
      <c r="AR91" s="96"/>
      <c r="AS91" s="96"/>
      <c r="AT91" s="96"/>
      <c r="AU91" s="96"/>
      <c r="AV91" s="96"/>
      <c r="AW91" s="96"/>
      <c r="AX91" s="96"/>
      <c r="AY91" s="96"/>
      <c r="AZ91" s="96"/>
      <c r="BA91" s="96"/>
      <c r="BB91" s="362">
        <f t="shared" si="137"/>
        <v>6</v>
      </c>
      <c r="BC91" s="363">
        <f t="shared" si="138"/>
        <v>3</v>
      </c>
      <c r="BD91" s="364">
        <f t="shared" si="139"/>
        <v>3</v>
      </c>
      <c r="BE91" s="96"/>
      <c r="BF91" s="96"/>
      <c r="BG91" s="96"/>
      <c r="BH91" s="371"/>
      <c r="BI91" s="97"/>
      <c r="BJ91" s="96"/>
      <c r="BK91" s="96"/>
      <c r="BL91" s="96"/>
      <c r="BM91" s="371"/>
      <c r="BN91" s="97"/>
      <c r="BO91" s="96"/>
      <c r="BP91" s="96"/>
      <c r="BQ91" s="96"/>
      <c r="BR91" s="371"/>
      <c r="BS91" s="136"/>
    </row>
    <row r="92" s="19" customFormat="1" ht="37" hidden="1" customHeight="1" spans="1:71">
      <c r="A92" s="46">
        <f t="shared" ref="A92:A98" si="140">ROW()-5</f>
        <v>87</v>
      </c>
      <c r="B92" s="46"/>
      <c r="C92" s="46"/>
      <c r="D92" s="46" t="s">
        <v>43</v>
      </c>
      <c r="E92" s="63"/>
      <c r="F92" s="328"/>
      <c r="G92" s="328"/>
      <c r="H92" s="330">
        <v>1</v>
      </c>
      <c r="I92" s="330">
        <v>1</v>
      </c>
      <c r="J92" s="330">
        <v>4</v>
      </c>
      <c r="K92" s="70">
        <f t="shared" si="134"/>
        <v>6</v>
      </c>
      <c r="L92" s="46"/>
      <c r="M92" s="46"/>
      <c r="N92" s="46"/>
      <c r="O92" s="46">
        <v>1</v>
      </c>
      <c r="P92" s="46">
        <v>2</v>
      </c>
      <c r="Q92" s="70">
        <f t="shared" si="135"/>
        <v>3</v>
      </c>
      <c r="R92" s="221"/>
      <c r="S92" s="221"/>
      <c r="T92" s="221">
        <v>1</v>
      </c>
      <c r="U92" s="221">
        <v>0</v>
      </c>
      <c r="V92" s="221">
        <v>2</v>
      </c>
      <c r="W92" s="345">
        <f t="shared" si="136"/>
        <v>3</v>
      </c>
      <c r="X92" s="64"/>
      <c r="Y92" s="64"/>
      <c r="Z92" s="64"/>
      <c r="AA92" s="64"/>
      <c r="AB92" s="64"/>
      <c r="AC92" s="64"/>
      <c r="AD92" s="64"/>
      <c r="AE92" s="64"/>
      <c r="AF92" s="64"/>
      <c r="AG92" s="64"/>
      <c r="AH92" s="64"/>
      <c r="AI92" s="64"/>
      <c r="AJ92" s="64"/>
      <c r="AK92" s="64"/>
      <c r="AL92" s="64"/>
      <c r="AM92" s="64"/>
      <c r="AN92" s="64"/>
      <c r="AO92" s="64"/>
      <c r="AP92" s="64"/>
      <c r="AQ92" s="64"/>
      <c r="AR92" s="96"/>
      <c r="AS92" s="96"/>
      <c r="AT92" s="96"/>
      <c r="AU92" s="96"/>
      <c r="AV92" s="96"/>
      <c r="AW92" s="96"/>
      <c r="AX92" s="96"/>
      <c r="AY92" s="96"/>
      <c r="AZ92" s="96"/>
      <c r="BA92" s="96"/>
      <c r="BB92" s="362">
        <f t="shared" si="137"/>
        <v>6</v>
      </c>
      <c r="BC92" s="363">
        <f t="shared" si="138"/>
        <v>3</v>
      </c>
      <c r="BD92" s="364">
        <f t="shared" si="139"/>
        <v>3</v>
      </c>
      <c r="BE92" s="96"/>
      <c r="BF92" s="96"/>
      <c r="BG92" s="96"/>
      <c r="BH92" s="371"/>
      <c r="BI92" s="97"/>
      <c r="BJ92" s="96"/>
      <c r="BK92" s="96"/>
      <c r="BL92" s="96"/>
      <c r="BM92" s="371"/>
      <c r="BN92" s="97"/>
      <c r="BO92" s="96"/>
      <c r="BP92" s="96"/>
      <c r="BQ92" s="96"/>
      <c r="BR92" s="371"/>
      <c r="BS92" s="136"/>
    </row>
    <row r="93" s="19" customFormat="1" ht="37" hidden="1" customHeight="1" spans="1:71">
      <c r="A93" s="46">
        <f t="shared" si="140"/>
        <v>88</v>
      </c>
      <c r="B93" s="46"/>
      <c r="C93" s="46"/>
      <c r="D93" s="46" t="s">
        <v>44</v>
      </c>
      <c r="E93" s="63"/>
      <c r="F93" s="328"/>
      <c r="G93" s="328"/>
      <c r="H93" s="330">
        <v>1</v>
      </c>
      <c r="I93" s="330">
        <v>1</v>
      </c>
      <c r="J93" s="330">
        <v>2</v>
      </c>
      <c r="K93" s="70">
        <f t="shared" si="134"/>
        <v>4</v>
      </c>
      <c r="L93" s="46"/>
      <c r="M93" s="46"/>
      <c r="N93" s="46">
        <v>1</v>
      </c>
      <c r="O93" s="46">
        <v>1</v>
      </c>
      <c r="P93" s="46">
        <v>2</v>
      </c>
      <c r="Q93" s="70">
        <f t="shared" si="135"/>
        <v>4</v>
      </c>
      <c r="R93" s="221"/>
      <c r="S93" s="221"/>
      <c r="T93" s="221"/>
      <c r="U93" s="221"/>
      <c r="V93" s="221"/>
      <c r="W93" s="345">
        <f t="shared" si="136"/>
        <v>0</v>
      </c>
      <c r="X93" s="64"/>
      <c r="Y93" s="64"/>
      <c r="Z93" s="64"/>
      <c r="AA93" s="64"/>
      <c r="AB93" s="64"/>
      <c r="AC93" s="64"/>
      <c r="AD93" s="64"/>
      <c r="AE93" s="64"/>
      <c r="AF93" s="64"/>
      <c r="AG93" s="64"/>
      <c r="AH93" s="64"/>
      <c r="AI93" s="64"/>
      <c r="AJ93" s="64"/>
      <c r="AK93" s="64"/>
      <c r="AL93" s="64"/>
      <c r="AM93" s="64"/>
      <c r="AN93" s="64"/>
      <c r="AO93" s="64"/>
      <c r="AP93" s="64"/>
      <c r="AQ93" s="64"/>
      <c r="AR93" s="96"/>
      <c r="AS93" s="96"/>
      <c r="AT93" s="96"/>
      <c r="AU93" s="96"/>
      <c r="AV93" s="96"/>
      <c r="AW93" s="96"/>
      <c r="AX93" s="96"/>
      <c r="AY93" s="96"/>
      <c r="AZ93" s="96"/>
      <c r="BA93" s="96"/>
      <c r="BB93" s="362">
        <f t="shared" si="137"/>
        <v>4</v>
      </c>
      <c r="BC93" s="363">
        <f t="shared" si="138"/>
        <v>4</v>
      </c>
      <c r="BD93" s="364">
        <f t="shared" si="139"/>
        <v>0</v>
      </c>
      <c r="BE93" s="96"/>
      <c r="BF93" s="96"/>
      <c r="BG93" s="96"/>
      <c r="BH93" s="372"/>
      <c r="BI93" s="97"/>
      <c r="BJ93" s="96"/>
      <c r="BK93" s="96"/>
      <c r="BL93" s="96"/>
      <c r="BM93" s="372"/>
      <c r="BN93" s="97"/>
      <c r="BO93" s="96"/>
      <c r="BP93" s="96"/>
      <c r="BQ93" s="96"/>
      <c r="BR93" s="372"/>
      <c r="BS93" s="136"/>
    </row>
    <row r="94" s="19" customFormat="1" ht="37" customHeight="1" spans="1:71">
      <c r="A94" s="46">
        <f t="shared" si="140"/>
        <v>89</v>
      </c>
      <c r="B94" s="46"/>
      <c r="C94" s="57" t="s">
        <v>116</v>
      </c>
      <c r="D94" s="46" t="s">
        <v>117</v>
      </c>
      <c r="E94" s="63">
        <v>194.861</v>
      </c>
      <c r="F94" s="328"/>
      <c r="G94" s="328"/>
      <c r="H94" s="330"/>
      <c r="I94" s="330"/>
      <c r="J94" s="330"/>
      <c r="K94" s="70">
        <f t="shared" si="134"/>
        <v>0</v>
      </c>
      <c r="L94" s="46"/>
      <c r="M94" s="46"/>
      <c r="N94" s="46"/>
      <c r="O94" s="46"/>
      <c r="P94" s="46"/>
      <c r="Q94" s="70">
        <f t="shared" si="135"/>
        <v>0</v>
      </c>
      <c r="R94" s="221"/>
      <c r="S94" s="221"/>
      <c r="T94" s="221"/>
      <c r="U94" s="221"/>
      <c r="V94" s="221"/>
      <c r="W94" s="345">
        <f t="shared" si="136"/>
        <v>0</v>
      </c>
      <c r="X94" s="145">
        <v>1</v>
      </c>
      <c r="Y94" s="145"/>
      <c r="Z94" s="145">
        <v>1</v>
      </c>
      <c r="AA94" s="145">
        <v>1</v>
      </c>
      <c r="AB94" s="67">
        <f>SUM(X94:AA95)</f>
        <v>3</v>
      </c>
      <c r="AC94" s="145">
        <v>1</v>
      </c>
      <c r="AD94" s="145"/>
      <c r="AE94" s="145">
        <v>0</v>
      </c>
      <c r="AF94" s="145">
        <v>0</v>
      </c>
      <c r="AG94" s="67">
        <f>SUM(AC94:AF95)</f>
        <v>1</v>
      </c>
      <c r="AH94" s="145"/>
      <c r="AI94" s="145"/>
      <c r="AJ94" s="145">
        <v>1</v>
      </c>
      <c r="AK94" s="145">
        <v>1</v>
      </c>
      <c r="AL94" s="67">
        <f>SUM(AH94:AK95)</f>
        <v>2</v>
      </c>
      <c r="AM94" s="64">
        <v>1</v>
      </c>
      <c r="AN94" s="64">
        <v>6</v>
      </c>
      <c r="AO94" s="64">
        <v>1</v>
      </c>
      <c r="AP94" s="64"/>
      <c r="AQ94" s="98">
        <f t="shared" ref="AQ94:AQ97" si="141">SUM(AM94:AP94)</f>
        <v>8</v>
      </c>
      <c r="AR94" s="96">
        <v>1</v>
      </c>
      <c r="AS94" s="96">
        <v>3</v>
      </c>
      <c r="AT94" s="96"/>
      <c r="AU94" s="96">
        <v>0</v>
      </c>
      <c r="AV94" s="97">
        <f t="shared" ref="AV94:AV97" si="142">SUM(AR94:AU94)</f>
        <v>4</v>
      </c>
      <c r="AW94" s="96"/>
      <c r="AX94" s="96">
        <v>3</v>
      </c>
      <c r="AY94" s="96">
        <v>1</v>
      </c>
      <c r="AZ94" s="96"/>
      <c r="BA94" s="97">
        <f t="shared" ref="BA94:BA97" si="143">SUM(AW94:AZ94)</f>
        <v>4</v>
      </c>
      <c r="BB94" s="362">
        <f t="shared" si="137"/>
        <v>11</v>
      </c>
      <c r="BC94" s="363">
        <f t="shared" si="138"/>
        <v>5</v>
      </c>
      <c r="BD94" s="364">
        <f t="shared" si="139"/>
        <v>6</v>
      </c>
      <c r="BE94" s="96">
        <v>1</v>
      </c>
      <c r="BF94" s="96"/>
      <c r="BG94" s="96"/>
      <c r="BH94" s="96"/>
      <c r="BI94" s="97">
        <f>SUM(BE94:BG94)</f>
        <v>1</v>
      </c>
      <c r="BJ94" s="96">
        <v>0</v>
      </c>
      <c r="BK94" s="96"/>
      <c r="BL94" s="64"/>
      <c r="BM94" s="64"/>
      <c r="BN94" s="98"/>
      <c r="BO94" s="64">
        <v>1</v>
      </c>
      <c r="BP94" s="64"/>
      <c r="BQ94" s="64"/>
      <c r="BR94" s="64"/>
      <c r="BS94" s="136">
        <v>5</v>
      </c>
    </row>
    <row r="95" s="19" customFormat="1" ht="37" customHeight="1" spans="1:71">
      <c r="A95" s="46">
        <f t="shared" si="140"/>
        <v>90</v>
      </c>
      <c r="B95" s="46"/>
      <c r="C95" s="65"/>
      <c r="D95" s="46" t="s">
        <v>118</v>
      </c>
      <c r="E95" s="63">
        <v>143.69</v>
      </c>
      <c r="F95" s="328"/>
      <c r="G95" s="328"/>
      <c r="H95" s="330"/>
      <c r="I95" s="330"/>
      <c r="J95" s="330"/>
      <c r="K95" s="70">
        <f t="shared" si="134"/>
        <v>0</v>
      </c>
      <c r="L95" s="46"/>
      <c r="M95" s="46"/>
      <c r="N95" s="46"/>
      <c r="O95" s="46"/>
      <c r="P95" s="46"/>
      <c r="Q95" s="70">
        <f t="shared" si="135"/>
        <v>0</v>
      </c>
      <c r="R95" s="221"/>
      <c r="S95" s="221"/>
      <c r="T95" s="221"/>
      <c r="U95" s="221"/>
      <c r="V95" s="221"/>
      <c r="W95" s="345">
        <f t="shared" si="136"/>
        <v>0</v>
      </c>
      <c r="X95" s="147"/>
      <c r="Y95" s="147"/>
      <c r="Z95" s="147"/>
      <c r="AA95" s="147"/>
      <c r="AB95" s="69"/>
      <c r="AC95" s="147"/>
      <c r="AD95" s="147"/>
      <c r="AE95" s="147"/>
      <c r="AF95" s="147"/>
      <c r="AG95" s="69"/>
      <c r="AH95" s="147"/>
      <c r="AI95" s="147"/>
      <c r="AJ95" s="147"/>
      <c r="AK95" s="147"/>
      <c r="AL95" s="69"/>
      <c r="AM95" s="64">
        <v>1</v>
      </c>
      <c r="AN95" s="64">
        <v>6</v>
      </c>
      <c r="AO95" s="64">
        <v>1</v>
      </c>
      <c r="AP95" s="64"/>
      <c r="AQ95" s="98">
        <f t="shared" si="141"/>
        <v>8</v>
      </c>
      <c r="AR95" s="96">
        <v>1</v>
      </c>
      <c r="AS95" s="96">
        <v>2</v>
      </c>
      <c r="AT95" s="96"/>
      <c r="AU95" s="96"/>
      <c r="AV95" s="97">
        <f t="shared" si="142"/>
        <v>3</v>
      </c>
      <c r="AW95" s="96"/>
      <c r="AX95" s="96">
        <v>4</v>
      </c>
      <c r="AY95" s="96">
        <v>1</v>
      </c>
      <c r="AZ95" s="96"/>
      <c r="BA95" s="97">
        <f t="shared" si="143"/>
        <v>5</v>
      </c>
      <c r="BB95" s="362">
        <f t="shared" si="137"/>
        <v>8</v>
      </c>
      <c r="BC95" s="363">
        <f t="shared" si="138"/>
        <v>3</v>
      </c>
      <c r="BD95" s="364">
        <f t="shared" si="139"/>
        <v>5</v>
      </c>
      <c r="BE95" s="96">
        <v>1</v>
      </c>
      <c r="BF95" s="96"/>
      <c r="BG95" s="96"/>
      <c r="BH95" s="96"/>
      <c r="BI95" s="97">
        <f>SUM(BE95:BG95)</f>
        <v>1</v>
      </c>
      <c r="BJ95" s="96">
        <v>0</v>
      </c>
      <c r="BK95" s="96"/>
      <c r="BL95" s="64"/>
      <c r="BM95" s="64"/>
      <c r="BN95" s="98"/>
      <c r="BO95" s="64">
        <v>1</v>
      </c>
      <c r="BP95" s="64"/>
      <c r="BQ95" s="64"/>
      <c r="BR95" s="64"/>
      <c r="BS95" s="136"/>
    </row>
    <row r="96" s="19" customFormat="1" ht="37" customHeight="1" spans="1:71">
      <c r="A96" s="46">
        <f t="shared" si="140"/>
        <v>91</v>
      </c>
      <c r="B96" s="46"/>
      <c r="C96" s="57" t="s">
        <v>119</v>
      </c>
      <c r="D96" s="46" t="s">
        <v>120</v>
      </c>
      <c r="E96" s="63">
        <v>141.555</v>
      </c>
      <c r="F96" s="328"/>
      <c r="G96" s="328"/>
      <c r="H96" s="330"/>
      <c r="I96" s="330"/>
      <c r="J96" s="330"/>
      <c r="K96" s="70">
        <f t="shared" si="134"/>
        <v>0</v>
      </c>
      <c r="L96" s="46"/>
      <c r="M96" s="46"/>
      <c r="N96" s="46"/>
      <c r="O96" s="46"/>
      <c r="P96" s="46"/>
      <c r="Q96" s="70">
        <f t="shared" si="135"/>
        <v>0</v>
      </c>
      <c r="R96" s="221"/>
      <c r="S96" s="221"/>
      <c r="T96" s="221"/>
      <c r="U96" s="221"/>
      <c r="V96" s="221"/>
      <c r="W96" s="345">
        <f t="shared" si="136"/>
        <v>0</v>
      </c>
      <c r="X96" s="145"/>
      <c r="Y96" s="145">
        <v>1</v>
      </c>
      <c r="Z96" s="145">
        <v>1</v>
      </c>
      <c r="AA96" s="145">
        <v>1</v>
      </c>
      <c r="AB96" s="67">
        <f>SUM(X96:AA97)</f>
        <v>3</v>
      </c>
      <c r="AC96" s="145"/>
      <c r="AD96" s="145">
        <v>1</v>
      </c>
      <c r="AE96" s="145"/>
      <c r="AF96" s="145"/>
      <c r="AG96" s="67">
        <f>SUM(AC96:AF97)</f>
        <v>1</v>
      </c>
      <c r="AH96" s="145"/>
      <c r="AI96" s="145"/>
      <c r="AJ96" s="145">
        <v>1</v>
      </c>
      <c r="AK96" s="145">
        <v>1</v>
      </c>
      <c r="AL96" s="67">
        <f>SUM(AH96:AK97)</f>
        <v>2</v>
      </c>
      <c r="AM96" s="64">
        <v>1</v>
      </c>
      <c r="AN96" s="64">
        <v>6</v>
      </c>
      <c r="AO96" s="64">
        <v>1</v>
      </c>
      <c r="AP96" s="64"/>
      <c r="AQ96" s="98">
        <f t="shared" si="141"/>
        <v>8</v>
      </c>
      <c r="AR96" s="96">
        <v>1</v>
      </c>
      <c r="AS96" s="96">
        <v>2</v>
      </c>
      <c r="AT96" s="96"/>
      <c r="AU96" s="96"/>
      <c r="AV96" s="97">
        <f t="shared" si="142"/>
        <v>3</v>
      </c>
      <c r="AW96" s="96"/>
      <c r="AX96" s="96">
        <v>4</v>
      </c>
      <c r="AY96" s="96">
        <v>1</v>
      </c>
      <c r="AZ96" s="96"/>
      <c r="BA96" s="97">
        <f t="shared" si="143"/>
        <v>5</v>
      </c>
      <c r="BB96" s="362">
        <f t="shared" si="137"/>
        <v>11</v>
      </c>
      <c r="BC96" s="363">
        <f t="shared" si="138"/>
        <v>4</v>
      </c>
      <c r="BD96" s="364">
        <f t="shared" si="139"/>
        <v>7</v>
      </c>
      <c r="BE96" s="96">
        <v>1</v>
      </c>
      <c r="BF96" s="96"/>
      <c r="BG96" s="96"/>
      <c r="BH96" s="96"/>
      <c r="BI96" s="97">
        <f>SUM(BE96:BG96)</f>
        <v>1</v>
      </c>
      <c r="BJ96" s="96">
        <v>0</v>
      </c>
      <c r="BK96" s="96"/>
      <c r="BL96" s="64"/>
      <c r="BM96" s="64"/>
      <c r="BN96" s="98"/>
      <c r="BO96" s="64">
        <v>1</v>
      </c>
      <c r="BP96" s="64"/>
      <c r="BQ96" s="64"/>
      <c r="BR96" s="64"/>
      <c r="BS96" s="136"/>
    </row>
    <row r="97" s="19" customFormat="1" ht="37" customHeight="1" spans="1:71">
      <c r="A97" s="46">
        <f t="shared" si="140"/>
        <v>92</v>
      </c>
      <c r="B97" s="46"/>
      <c r="C97" s="65"/>
      <c r="D97" s="46" t="s">
        <v>121</v>
      </c>
      <c r="E97" s="63">
        <v>108.041</v>
      </c>
      <c r="F97" s="328"/>
      <c r="G97" s="328"/>
      <c r="H97" s="330"/>
      <c r="I97" s="330"/>
      <c r="J97" s="330"/>
      <c r="K97" s="70">
        <f t="shared" si="134"/>
        <v>0</v>
      </c>
      <c r="L97" s="46"/>
      <c r="M97" s="46"/>
      <c r="N97" s="46"/>
      <c r="O97" s="46"/>
      <c r="P97" s="46"/>
      <c r="Q97" s="70">
        <f t="shared" si="135"/>
        <v>0</v>
      </c>
      <c r="R97" s="221"/>
      <c r="S97" s="221"/>
      <c r="T97" s="221"/>
      <c r="U97" s="221"/>
      <c r="V97" s="221"/>
      <c r="W97" s="345">
        <f t="shared" si="136"/>
        <v>0</v>
      </c>
      <c r="X97" s="147"/>
      <c r="Y97" s="147"/>
      <c r="Z97" s="147"/>
      <c r="AA97" s="147"/>
      <c r="AB97" s="69"/>
      <c r="AC97" s="147"/>
      <c r="AD97" s="147"/>
      <c r="AE97" s="147"/>
      <c r="AF97" s="147"/>
      <c r="AG97" s="69"/>
      <c r="AH97" s="147"/>
      <c r="AI97" s="147"/>
      <c r="AJ97" s="147"/>
      <c r="AK97" s="147"/>
      <c r="AL97" s="69"/>
      <c r="AM97" s="64">
        <v>1</v>
      </c>
      <c r="AN97" s="64">
        <v>6</v>
      </c>
      <c r="AO97" s="64">
        <v>1</v>
      </c>
      <c r="AP97" s="64">
        <v>15</v>
      </c>
      <c r="AQ97" s="98">
        <f t="shared" si="141"/>
        <v>23</v>
      </c>
      <c r="AR97" s="96">
        <v>1</v>
      </c>
      <c r="AS97" s="96">
        <v>1</v>
      </c>
      <c r="AT97" s="96"/>
      <c r="AU97" s="96">
        <v>0</v>
      </c>
      <c r="AV97" s="97">
        <f t="shared" si="142"/>
        <v>2</v>
      </c>
      <c r="AW97" s="96"/>
      <c r="AX97" s="96">
        <v>5</v>
      </c>
      <c r="AY97" s="96">
        <v>1</v>
      </c>
      <c r="AZ97" s="96">
        <v>15</v>
      </c>
      <c r="BA97" s="97">
        <f t="shared" si="143"/>
        <v>21</v>
      </c>
      <c r="BB97" s="362">
        <f t="shared" si="137"/>
        <v>23</v>
      </c>
      <c r="BC97" s="363">
        <f t="shared" si="138"/>
        <v>2</v>
      </c>
      <c r="BD97" s="364">
        <f t="shared" si="139"/>
        <v>21</v>
      </c>
      <c r="BE97" s="96">
        <v>1</v>
      </c>
      <c r="BF97" s="96">
        <v>1</v>
      </c>
      <c r="BG97" s="96"/>
      <c r="BH97" s="96"/>
      <c r="BI97" s="97">
        <f>SUM(BE97:BG97)</f>
        <v>2</v>
      </c>
      <c r="BJ97" s="96">
        <v>0</v>
      </c>
      <c r="BK97" s="96">
        <v>0</v>
      </c>
      <c r="BL97" s="64"/>
      <c r="BM97" s="64"/>
      <c r="BN97" s="98"/>
      <c r="BO97" s="64">
        <v>1</v>
      </c>
      <c r="BP97" s="64">
        <v>1</v>
      </c>
      <c r="BQ97" s="64"/>
      <c r="BR97" s="64"/>
      <c r="BS97" s="136"/>
    </row>
    <row r="98" s="22" customFormat="1" ht="37" customHeight="1" spans="1:71">
      <c r="A98" s="46">
        <f t="shared" si="140"/>
        <v>93</v>
      </c>
      <c r="B98" s="332"/>
      <c r="C98" s="332"/>
      <c r="D98" s="53" t="s">
        <v>56</v>
      </c>
      <c r="E98" s="56">
        <f>SUM(E89:E97)</f>
        <v>588.147</v>
      </c>
      <c r="F98" s="53">
        <f t="shared" ref="F98:BH98" si="144">SUM(F89:F97)</f>
        <v>1</v>
      </c>
      <c r="G98" s="53">
        <f t="shared" si="144"/>
        <v>4</v>
      </c>
      <c r="H98" s="53">
        <f t="shared" si="144"/>
        <v>4</v>
      </c>
      <c r="I98" s="53">
        <f t="shared" si="144"/>
        <v>4</v>
      </c>
      <c r="J98" s="53">
        <f t="shared" si="144"/>
        <v>12</v>
      </c>
      <c r="K98" s="53">
        <f t="shared" si="144"/>
        <v>25</v>
      </c>
      <c r="L98" s="53">
        <f t="shared" si="144"/>
        <v>1</v>
      </c>
      <c r="M98" s="53">
        <f t="shared" si="144"/>
        <v>3</v>
      </c>
      <c r="N98" s="53">
        <f t="shared" si="144"/>
        <v>1</v>
      </c>
      <c r="O98" s="53">
        <f t="shared" si="144"/>
        <v>4</v>
      </c>
      <c r="P98" s="53">
        <f t="shared" si="144"/>
        <v>8</v>
      </c>
      <c r="Q98" s="53">
        <f t="shared" si="144"/>
        <v>17</v>
      </c>
      <c r="R98" s="53">
        <f t="shared" si="144"/>
        <v>0</v>
      </c>
      <c r="S98" s="53">
        <f t="shared" si="144"/>
        <v>1</v>
      </c>
      <c r="T98" s="53">
        <f t="shared" si="144"/>
        <v>3</v>
      </c>
      <c r="U98" s="53">
        <f t="shared" si="144"/>
        <v>0</v>
      </c>
      <c r="V98" s="53">
        <f t="shared" si="144"/>
        <v>4</v>
      </c>
      <c r="W98" s="53">
        <f t="shared" si="144"/>
        <v>8</v>
      </c>
      <c r="X98" s="53">
        <f t="shared" si="144"/>
        <v>1</v>
      </c>
      <c r="Y98" s="53">
        <f t="shared" si="144"/>
        <v>1</v>
      </c>
      <c r="Z98" s="53">
        <f t="shared" si="144"/>
        <v>2</v>
      </c>
      <c r="AA98" s="53">
        <f t="shared" si="144"/>
        <v>2</v>
      </c>
      <c r="AB98" s="53">
        <f t="shared" si="144"/>
        <v>6</v>
      </c>
      <c r="AC98" s="53">
        <f t="shared" si="144"/>
        <v>1</v>
      </c>
      <c r="AD98" s="53">
        <f t="shared" si="144"/>
        <v>1</v>
      </c>
      <c r="AE98" s="53">
        <f t="shared" si="144"/>
        <v>0</v>
      </c>
      <c r="AF98" s="53">
        <f t="shared" si="144"/>
        <v>0</v>
      </c>
      <c r="AG98" s="53">
        <f t="shared" si="144"/>
        <v>2</v>
      </c>
      <c r="AH98" s="53">
        <f t="shared" si="144"/>
        <v>0</v>
      </c>
      <c r="AI98" s="53">
        <f t="shared" si="144"/>
        <v>0</v>
      </c>
      <c r="AJ98" s="53">
        <f t="shared" si="144"/>
        <v>2</v>
      </c>
      <c r="AK98" s="53">
        <f t="shared" si="144"/>
        <v>2</v>
      </c>
      <c r="AL98" s="53">
        <f t="shared" si="144"/>
        <v>4</v>
      </c>
      <c r="AM98" s="53">
        <f t="shared" si="144"/>
        <v>4</v>
      </c>
      <c r="AN98" s="53">
        <f t="shared" si="144"/>
        <v>24</v>
      </c>
      <c r="AO98" s="53">
        <f t="shared" si="144"/>
        <v>4</v>
      </c>
      <c r="AP98" s="53">
        <f t="shared" si="144"/>
        <v>15</v>
      </c>
      <c r="AQ98" s="53">
        <f t="shared" si="144"/>
        <v>47</v>
      </c>
      <c r="AR98" s="53">
        <f t="shared" si="144"/>
        <v>4</v>
      </c>
      <c r="AS98" s="53">
        <f t="shared" si="144"/>
        <v>8</v>
      </c>
      <c r="AT98" s="53">
        <f t="shared" si="144"/>
        <v>0</v>
      </c>
      <c r="AU98" s="53">
        <f t="shared" si="144"/>
        <v>0</v>
      </c>
      <c r="AV98" s="53">
        <f t="shared" si="144"/>
        <v>12</v>
      </c>
      <c r="AW98" s="53">
        <f t="shared" si="144"/>
        <v>0</v>
      </c>
      <c r="AX98" s="53">
        <f t="shared" si="144"/>
        <v>16</v>
      </c>
      <c r="AY98" s="53">
        <f t="shared" si="144"/>
        <v>4</v>
      </c>
      <c r="AZ98" s="53">
        <f t="shared" si="144"/>
        <v>15</v>
      </c>
      <c r="BA98" s="53">
        <f t="shared" si="144"/>
        <v>35</v>
      </c>
      <c r="BB98" s="53">
        <f t="shared" si="144"/>
        <v>78</v>
      </c>
      <c r="BC98" s="53">
        <f t="shared" si="144"/>
        <v>31</v>
      </c>
      <c r="BD98" s="53">
        <f t="shared" si="144"/>
        <v>47</v>
      </c>
      <c r="BE98" s="53">
        <f t="shared" si="144"/>
        <v>7</v>
      </c>
      <c r="BF98" s="53">
        <f t="shared" si="144"/>
        <v>2</v>
      </c>
      <c r="BG98" s="53">
        <f t="shared" si="144"/>
        <v>1</v>
      </c>
      <c r="BH98" s="53"/>
      <c r="BI98" s="53">
        <f>SUM(BI89:BI97)</f>
        <v>11</v>
      </c>
      <c r="BJ98" s="53">
        <f>SUM(BJ89:BJ97)</f>
        <v>2</v>
      </c>
      <c r="BK98" s="53">
        <f>SUM(BK89:BK97)</f>
        <v>0</v>
      </c>
      <c r="BL98" s="53">
        <f>SUM(BL89:BL97)</f>
        <v>0</v>
      </c>
      <c r="BM98" s="53"/>
      <c r="BN98" s="53">
        <f>SUM(BN89:BN97)</f>
        <v>2</v>
      </c>
      <c r="BO98" s="53">
        <f>SUM(BO89:BO97)</f>
        <v>5</v>
      </c>
      <c r="BP98" s="53">
        <f>SUM(BP89:BP97)</f>
        <v>2</v>
      </c>
      <c r="BQ98" s="53">
        <f>SUM(BQ89:BQ97)</f>
        <v>1</v>
      </c>
      <c r="BR98" s="53"/>
      <c r="BS98" s="53">
        <f>SUM(BS89:BS97)</f>
        <v>9</v>
      </c>
    </row>
    <row r="99" s="25" customFormat="1" ht="37" customHeight="1" spans="1:74">
      <c r="A99" s="373" t="s">
        <v>122</v>
      </c>
      <c r="B99" s="373"/>
      <c r="C99" s="373"/>
      <c r="D99" s="373"/>
      <c r="E99" s="90">
        <f>E19+E36+E52+E64+E76+E88+E98</f>
        <v>5770.864</v>
      </c>
      <c r="F99" s="90">
        <f t="shared" ref="F99:AK99" si="145">F19+F36+F52+F64+F76+F88+F98</f>
        <v>7</v>
      </c>
      <c r="G99" s="90">
        <f t="shared" si="145"/>
        <v>28</v>
      </c>
      <c r="H99" s="90">
        <f t="shared" si="145"/>
        <v>28</v>
      </c>
      <c r="I99" s="90">
        <f t="shared" si="145"/>
        <v>28</v>
      </c>
      <c r="J99" s="90">
        <f t="shared" si="145"/>
        <v>84</v>
      </c>
      <c r="K99" s="90">
        <f t="shared" si="145"/>
        <v>175</v>
      </c>
      <c r="L99" s="90">
        <f t="shared" si="145"/>
        <v>7</v>
      </c>
      <c r="M99" s="90">
        <f t="shared" si="145"/>
        <v>20</v>
      </c>
      <c r="N99" s="90">
        <f t="shared" si="145"/>
        <v>20</v>
      </c>
      <c r="O99" s="90">
        <f t="shared" si="145"/>
        <v>14</v>
      </c>
      <c r="P99" s="90">
        <f t="shared" si="145"/>
        <v>44</v>
      </c>
      <c r="Q99" s="90">
        <f t="shared" si="145"/>
        <v>105</v>
      </c>
      <c r="R99" s="90">
        <f t="shared" si="145"/>
        <v>0</v>
      </c>
      <c r="S99" s="90">
        <f t="shared" si="145"/>
        <v>7</v>
      </c>
      <c r="T99" s="90">
        <f t="shared" si="145"/>
        <v>8</v>
      </c>
      <c r="U99" s="90">
        <f t="shared" si="145"/>
        <v>15</v>
      </c>
      <c r="V99" s="90">
        <f t="shared" si="145"/>
        <v>39</v>
      </c>
      <c r="W99" s="90">
        <f t="shared" si="145"/>
        <v>69</v>
      </c>
      <c r="X99" s="90">
        <f t="shared" si="145"/>
        <v>4</v>
      </c>
      <c r="Y99" s="90">
        <f t="shared" si="145"/>
        <v>15</v>
      </c>
      <c r="Z99" s="90">
        <f t="shared" si="145"/>
        <v>17</v>
      </c>
      <c r="AA99" s="90">
        <f t="shared" si="145"/>
        <v>18</v>
      </c>
      <c r="AB99" s="90">
        <f t="shared" si="145"/>
        <v>54</v>
      </c>
      <c r="AC99" s="90">
        <f t="shared" si="145"/>
        <v>7</v>
      </c>
      <c r="AD99" s="90">
        <f t="shared" si="145"/>
        <v>8</v>
      </c>
      <c r="AE99" s="90">
        <f t="shared" si="145"/>
        <v>5</v>
      </c>
      <c r="AF99" s="90">
        <f t="shared" si="145"/>
        <v>2</v>
      </c>
      <c r="AG99" s="90">
        <f t="shared" si="145"/>
        <v>22</v>
      </c>
      <c r="AH99" s="90">
        <f t="shared" si="145"/>
        <v>0</v>
      </c>
      <c r="AI99" s="90">
        <f t="shared" si="145"/>
        <v>4</v>
      </c>
      <c r="AJ99" s="90">
        <f t="shared" si="145"/>
        <v>14</v>
      </c>
      <c r="AK99" s="90">
        <f t="shared" si="145"/>
        <v>16</v>
      </c>
      <c r="AL99" s="90">
        <f t="shared" ref="AL99:BQ99" si="146">AL19+AL36+AL52+AL64+AL76+AL88+AL98</f>
        <v>32</v>
      </c>
      <c r="AM99" s="90">
        <f t="shared" si="146"/>
        <v>50</v>
      </c>
      <c r="AN99" s="90">
        <f t="shared" si="146"/>
        <v>226</v>
      </c>
      <c r="AO99" s="90">
        <f t="shared" si="146"/>
        <v>65</v>
      </c>
      <c r="AP99" s="90">
        <f t="shared" si="146"/>
        <v>162</v>
      </c>
      <c r="AQ99" s="90">
        <f t="shared" si="146"/>
        <v>503</v>
      </c>
      <c r="AR99" s="90">
        <f t="shared" si="146"/>
        <v>41</v>
      </c>
      <c r="AS99" s="90">
        <f t="shared" si="146"/>
        <v>131</v>
      </c>
      <c r="AT99" s="90">
        <f t="shared" si="146"/>
        <v>34</v>
      </c>
      <c r="AU99" s="90">
        <f t="shared" si="146"/>
        <v>5</v>
      </c>
      <c r="AV99" s="90">
        <f t="shared" si="146"/>
        <v>211</v>
      </c>
      <c r="AW99" s="90">
        <f t="shared" si="146"/>
        <v>9</v>
      </c>
      <c r="AX99" s="90">
        <f t="shared" si="146"/>
        <v>95</v>
      </c>
      <c r="AY99" s="90">
        <f t="shared" si="146"/>
        <v>31</v>
      </c>
      <c r="AZ99" s="90">
        <f t="shared" si="146"/>
        <v>157</v>
      </c>
      <c r="BA99" s="90">
        <f t="shared" si="146"/>
        <v>292</v>
      </c>
      <c r="BB99" s="90">
        <f t="shared" si="146"/>
        <v>732</v>
      </c>
      <c r="BC99" s="90">
        <f t="shared" si="146"/>
        <v>338</v>
      </c>
      <c r="BD99" s="90">
        <f t="shared" si="146"/>
        <v>393</v>
      </c>
      <c r="BE99" s="90">
        <f t="shared" si="146"/>
        <v>149</v>
      </c>
      <c r="BF99" s="90">
        <f t="shared" si="146"/>
        <v>69</v>
      </c>
      <c r="BG99" s="90">
        <f t="shared" si="146"/>
        <v>47</v>
      </c>
      <c r="BH99" s="90">
        <f t="shared" si="146"/>
        <v>25</v>
      </c>
      <c r="BI99" s="90">
        <f t="shared" ref="BI99:BS99" si="147">BI19+BI36+BI52+BI64+BI76+BI88+BI98</f>
        <v>291</v>
      </c>
      <c r="BJ99" s="90">
        <f t="shared" si="147"/>
        <v>116</v>
      </c>
      <c r="BK99" s="90">
        <f t="shared" si="147"/>
        <v>41</v>
      </c>
      <c r="BL99" s="90">
        <f t="shared" si="147"/>
        <v>23</v>
      </c>
      <c r="BM99" s="90">
        <f t="shared" si="147"/>
        <v>5</v>
      </c>
      <c r="BN99" s="90">
        <f t="shared" si="147"/>
        <v>185</v>
      </c>
      <c r="BO99" s="90">
        <f t="shared" si="147"/>
        <v>43</v>
      </c>
      <c r="BP99" s="90">
        <f t="shared" si="147"/>
        <v>28</v>
      </c>
      <c r="BQ99" s="90">
        <f t="shared" si="147"/>
        <v>24</v>
      </c>
      <c r="BR99" s="90">
        <f t="shared" si="147"/>
        <v>20</v>
      </c>
      <c r="BS99" s="90">
        <f t="shared" si="147"/>
        <v>117</v>
      </c>
      <c r="BT99" s="140"/>
      <c r="BU99" s="140"/>
      <c r="BV99" s="140"/>
    </row>
    <row r="100" s="30" customFormat="1" ht="37" customHeight="1" spans="1:74">
      <c r="A100" s="374"/>
      <c r="B100" s="375"/>
      <c r="C100" s="375"/>
      <c r="D100" s="375"/>
      <c r="E100" s="376"/>
      <c r="F100" s="376"/>
      <c r="G100" s="376"/>
      <c r="H100" s="376"/>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f>BB99-20-55-42</f>
        <v>615</v>
      </c>
      <c r="BC100" s="376"/>
      <c r="BD100" s="376"/>
      <c r="BE100" s="376"/>
      <c r="BF100" s="376"/>
      <c r="BG100" s="376"/>
      <c r="BH100" s="376"/>
      <c r="BI100" s="376"/>
      <c r="BJ100" s="376"/>
      <c r="BK100" s="376"/>
      <c r="BL100" s="376"/>
      <c r="BM100" s="376"/>
      <c r="BN100" s="376"/>
      <c r="BO100" s="376"/>
      <c r="BP100" s="376"/>
      <c r="BQ100" s="376"/>
      <c r="BR100" s="376"/>
      <c r="BS100" s="376"/>
      <c r="BT100" s="170"/>
      <c r="BU100" s="170"/>
      <c r="BV100" s="170"/>
    </row>
    <row r="101" ht="171" customHeight="1" spans="1:64">
      <c r="A101" s="91" t="s">
        <v>123</v>
      </c>
      <c r="B101" s="92"/>
      <c r="C101" s="92"/>
      <c r="D101" s="92"/>
      <c r="E101" s="93"/>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377"/>
      <c r="BE101" s="92"/>
      <c r="BF101" s="92"/>
      <c r="BG101" s="92"/>
      <c r="BH101" s="92"/>
      <c r="BI101" s="92"/>
      <c r="BJ101" s="92"/>
      <c r="BK101" s="92"/>
      <c r="BL101" s="92"/>
    </row>
  </sheetData>
  <autoFilter ref="A5:IS101">
    <filterColumn colId="2">
      <filters blank="1">
        <filter val="十巫北交安项目部"/>
        <filter val="孝感项目部&#10;（孝感工区一门两牌）"/>
        <filter val="鄂东武英项目部&#10;（武英工区一门两牌）"/>
        <filter val="总计"/>
        <filter val="备注：按照5月31日专题会精神，会议明确：&#10;1.分公司：按“本部-项目部-工区”三级机构运行，叫法全部统一；分公司为各运营公司对接端口，项目部/工区为各巡检办对接端口。&#10;2.本部：设4个部门，编制20人，每个部门中层职数按“1+1+N”控制，部门少于（含）3人，只设“一正或一副”。&#10;3.项目部：按照300-400KM设置1个，项目班子3人，其中项目经理原则上由分公司副总兼任，因管养路段较长，可设常务副经理1人，代为行使项目经理职责；项目部其他人员与某一工区一门两牌，负责本片区工区统筹管理。&#10;4.工区：设工区长1人，其他人员根据管养里程及自养模式等，控制在6-8人之间；小修保养操作手（产业工人）根据里程、互通及设备等情况设置，其余由设备分公司统筹。&#10;6.拌合站：人员编制统一由设备分公司统筹管理，生产经营管理由区域分公司负责。&#10;5.专项养护项目：人员原则上从分公司本部及日常养护人员中抽调，不足部分专项向公司报告。"/>
        <filter val="襄十宜神项目部&#10;（襄十工区一门两牌）"/>
        <filter val="联交投项目部&#10;（汉洪工区一门两牌）"/>
        <filter val="鄂东麻阳项目部&#10;（麻阳南工区一门两牌）"/>
        <filter val="十堰东项目部&#10;（呼北工区一门两牌）"/>
        <filter val="十堰北项目部&#10;（十漫工区一门两牌）"/>
        <filter val="宜昌分公司综合一标项目部&#10;（工区一门两牌）"/>
        <filter val="宜昌分公司综合二标项目部&#10;（工区一门两牌）"/>
        <filter val="忠堡项目部（宣恩工区一门两牌）"/>
        <filter val="孝襄荆项目部&#10;（孝随工区一门两牌）"/>
        <filter val="随岳项目部&#10;（大洪山工区一门两牌）"/>
        <filter val="楚天项目部&#10;（永安工区一门两牌）"/>
        <filter val="武汉项目部&#10;（武汉工区一门两牌）"/>
        <filter val="沪渝项目部&#10;（恩施工区一门两牌）"/>
        <filter val="江汉项目部&#10;（江陵工区一门两牌）"/>
        <filter val="武黄项目部&#10;（武黄工区一门两牌）"/>
      </filters>
    </filterColumn>
    <extLst/>
  </autoFilter>
  <mergeCells count="470">
    <mergeCell ref="A2:BB2"/>
    <mergeCell ref="F3:W3"/>
    <mergeCell ref="X3:AL3"/>
    <mergeCell ref="AM3:BA3"/>
    <mergeCell ref="BE3:BS3"/>
    <mergeCell ref="BT3:CE3"/>
    <mergeCell ref="F4:K4"/>
    <mergeCell ref="L4:Q4"/>
    <mergeCell ref="R4:W4"/>
    <mergeCell ref="X4:AB4"/>
    <mergeCell ref="AC4:AG4"/>
    <mergeCell ref="AH4:AL4"/>
    <mergeCell ref="AM4:AQ4"/>
    <mergeCell ref="AR4:AV4"/>
    <mergeCell ref="AW4:BA4"/>
    <mergeCell ref="BE4:BI4"/>
    <mergeCell ref="BJ4:BN4"/>
    <mergeCell ref="BO4:BS4"/>
    <mergeCell ref="BT4:BW4"/>
    <mergeCell ref="BX4:CA4"/>
    <mergeCell ref="CB4:CE4"/>
    <mergeCell ref="H6:J6"/>
    <mergeCell ref="N6:P6"/>
    <mergeCell ref="T6:V6"/>
    <mergeCell ref="H20:J20"/>
    <mergeCell ref="H37:J37"/>
    <mergeCell ref="H53:J53"/>
    <mergeCell ref="H65:J65"/>
    <mergeCell ref="H89:J89"/>
    <mergeCell ref="A99:D99"/>
    <mergeCell ref="A101:BD101"/>
    <mergeCell ref="A3:A5"/>
    <mergeCell ref="B6:B19"/>
    <mergeCell ref="B20:B36"/>
    <mergeCell ref="B37:B52"/>
    <mergeCell ref="B53:B63"/>
    <mergeCell ref="B65:B76"/>
    <mergeCell ref="B77:B88"/>
    <mergeCell ref="B89:B98"/>
    <mergeCell ref="C6:C10"/>
    <mergeCell ref="C11:C13"/>
    <mergeCell ref="C14:C16"/>
    <mergeCell ref="C17:C18"/>
    <mergeCell ref="C20:C24"/>
    <mergeCell ref="C25:C26"/>
    <mergeCell ref="C27:C31"/>
    <mergeCell ref="C32:C35"/>
    <mergeCell ref="C37:C41"/>
    <mergeCell ref="C42:C44"/>
    <mergeCell ref="C45:C47"/>
    <mergeCell ref="C48:C51"/>
    <mergeCell ref="C53:C57"/>
    <mergeCell ref="C58:C60"/>
    <mergeCell ref="C61:C63"/>
    <mergeCell ref="C65:C69"/>
    <mergeCell ref="C70:C72"/>
    <mergeCell ref="C73:C75"/>
    <mergeCell ref="C77:C81"/>
    <mergeCell ref="C82:C83"/>
    <mergeCell ref="C84:C86"/>
    <mergeCell ref="C89:C93"/>
    <mergeCell ref="C94:C95"/>
    <mergeCell ref="C96:C97"/>
    <mergeCell ref="D3:D5"/>
    <mergeCell ref="E3:E5"/>
    <mergeCell ref="E6:E10"/>
    <mergeCell ref="E20:E24"/>
    <mergeCell ref="E37:E41"/>
    <mergeCell ref="E53:E57"/>
    <mergeCell ref="E65:E69"/>
    <mergeCell ref="E77:E81"/>
    <mergeCell ref="E89:E93"/>
    <mergeCell ref="X11:X13"/>
    <mergeCell ref="X14:X16"/>
    <mergeCell ref="X17:X18"/>
    <mergeCell ref="X25:X26"/>
    <mergeCell ref="X27:X31"/>
    <mergeCell ref="X32:X35"/>
    <mergeCell ref="X42:X44"/>
    <mergeCell ref="X45:X47"/>
    <mergeCell ref="X48:X51"/>
    <mergeCell ref="X58:X60"/>
    <mergeCell ref="X61:X63"/>
    <mergeCell ref="X70:X72"/>
    <mergeCell ref="X73:X75"/>
    <mergeCell ref="X82:X83"/>
    <mergeCell ref="X84:X86"/>
    <mergeCell ref="X94:X95"/>
    <mergeCell ref="X96:X97"/>
    <mergeCell ref="Y11:Y13"/>
    <mergeCell ref="Y14:Y16"/>
    <mergeCell ref="Y17:Y18"/>
    <mergeCell ref="Y25:Y26"/>
    <mergeCell ref="Y27:Y31"/>
    <mergeCell ref="Y32:Y35"/>
    <mergeCell ref="Y42:Y44"/>
    <mergeCell ref="Y45:Y47"/>
    <mergeCell ref="Y48:Y51"/>
    <mergeCell ref="Y58:Y60"/>
    <mergeCell ref="Y61:Y63"/>
    <mergeCell ref="Y70:Y72"/>
    <mergeCell ref="Y73:Y75"/>
    <mergeCell ref="Y82:Y83"/>
    <mergeCell ref="Y84:Y86"/>
    <mergeCell ref="Y94:Y95"/>
    <mergeCell ref="Y96:Y97"/>
    <mergeCell ref="Z11:Z13"/>
    <mergeCell ref="Z14:Z16"/>
    <mergeCell ref="Z17:Z18"/>
    <mergeCell ref="Z25:Z26"/>
    <mergeCell ref="Z27:Z31"/>
    <mergeCell ref="Z32:Z35"/>
    <mergeCell ref="Z42:Z44"/>
    <mergeCell ref="Z45:Z47"/>
    <mergeCell ref="Z48:Z51"/>
    <mergeCell ref="Z58:Z60"/>
    <mergeCell ref="Z61:Z63"/>
    <mergeCell ref="Z70:Z72"/>
    <mergeCell ref="Z73:Z75"/>
    <mergeCell ref="Z82:Z83"/>
    <mergeCell ref="Z84:Z86"/>
    <mergeCell ref="Z94:Z95"/>
    <mergeCell ref="Z96:Z97"/>
    <mergeCell ref="AA11:AA13"/>
    <mergeCell ref="AA14:AA16"/>
    <mergeCell ref="AA17:AA18"/>
    <mergeCell ref="AA25:AA26"/>
    <mergeCell ref="AA27:AA31"/>
    <mergeCell ref="AA32:AA35"/>
    <mergeCell ref="AA42:AA44"/>
    <mergeCell ref="AA45:AA47"/>
    <mergeCell ref="AA48:AA51"/>
    <mergeCell ref="AA58:AA60"/>
    <mergeCell ref="AA61:AA63"/>
    <mergeCell ref="AA70:AA72"/>
    <mergeCell ref="AA73:AA75"/>
    <mergeCell ref="AA82:AA83"/>
    <mergeCell ref="AA84:AA86"/>
    <mergeCell ref="AA94:AA95"/>
    <mergeCell ref="AA96:AA97"/>
    <mergeCell ref="AB11:AB13"/>
    <mergeCell ref="AB14:AB16"/>
    <mergeCell ref="AB17:AB18"/>
    <mergeCell ref="AB25:AB26"/>
    <mergeCell ref="AB27:AB31"/>
    <mergeCell ref="AB32:AB35"/>
    <mergeCell ref="AB42:AB44"/>
    <mergeCell ref="AB45:AB47"/>
    <mergeCell ref="AB48:AB51"/>
    <mergeCell ref="AB58:AB60"/>
    <mergeCell ref="AB61:AB63"/>
    <mergeCell ref="AB70:AB72"/>
    <mergeCell ref="AB73:AB75"/>
    <mergeCell ref="AB82:AB83"/>
    <mergeCell ref="AB84:AB86"/>
    <mergeCell ref="AB94:AB95"/>
    <mergeCell ref="AB96:AB97"/>
    <mergeCell ref="AC11:AC13"/>
    <mergeCell ref="AC14:AC16"/>
    <mergeCell ref="AC17:AC18"/>
    <mergeCell ref="AC25:AC26"/>
    <mergeCell ref="AC27:AC31"/>
    <mergeCell ref="AC32:AC35"/>
    <mergeCell ref="AC42:AC44"/>
    <mergeCell ref="AC45:AC47"/>
    <mergeCell ref="AC48:AC51"/>
    <mergeCell ref="AC58:AC60"/>
    <mergeCell ref="AC61:AC63"/>
    <mergeCell ref="AC70:AC72"/>
    <mergeCell ref="AC73:AC75"/>
    <mergeCell ref="AC82:AC83"/>
    <mergeCell ref="AC84:AC86"/>
    <mergeCell ref="AC94:AC95"/>
    <mergeCell ref="AC96:AC97"/>
    <mergeCell ref="AD11:AD13"/>
    <mergeCell ref="AD14:AD16"/>
    <mergeCell ref="AD17:AD18"/>
    <mergeCell ref="AD25:AD26"/>
    <mergeCell ref="AD27:AD31"/>
    <mergeCell ref="AD32:AD35"/>
    <mergeCell ref="AD42:AD44"/>
    <mergeCell ref="AD45:AD47"/>
    <mergeCell ref="AD48:AD51"/>
    <mergeCell ref="AD58:AD60"/>
    <mergeCell ref="AD61:AD63"/>
    <mergeCell ref="AD70:AD72"/>
    <mergeCell ref="AD73:AD75"/>
    <mergeCell ref="AD82:AD83"/>
    <mergeCell ref="AD84:AD86"/>
    <mergeCell ref="AD94:AD95"/>
    <mergeCell ref="AD96:AD97"/>
    <mergeCell ref="AE11:AE13"/>
    <mergeCell ref="AE14:AE16"/>
    <mergeCell ref="AE17:AE18"/>
    <mergeCell ref="AE25:AE26"/>
    <mergeCell ref="AE27:AE31"/>
    <mergeCell ref="AE32:AE35"/>
    <mergeCell ref="AE42:AE44"/>
    <mergeCell ref="AE45:AE47"/>
    <mergeCell ref="AE48:AE51"/>
    <mergeCell ref="AE58:AE60"/>
    <mergeCell ref="AE61:AE63"/>
    <mergeCell ref="AE70:AE72"/>
    <mergeCell ref="AE73:AE75"/>
    <mergeCell ref="AE82:AE83"/>
    <mergeCell ref="AE84:AE86"/>
    <mergeCell ref="AE94:AE95"/>
    <mergeCell ref="AE96:AE97"/>
    <mergeCell ref="AF11:AF13"/>
    <mergeCell ref="AF14:AF16"/>
    <mergeCell ref="AF17:AF18"/>
    <mergeCell ref="AF25:AF26"/>
    <mergeCell ref="AF27:AF31"/>
    <mergeCell ref="AF32:AF35"/>
    <mergeCell ref="AF42:AF44"/>
    <mergeCell ref="AF45:AF47"/>
    <mergeCell ref="AF48:AF51"/>
    <mergeCell ref="AF58:AF60"/>
    <mergeCell ref="AF61:AF63"/>
    <mergeCell ref="AF70:AF72"/>
    <mergeCell ref="AF73:AF75"/>
    <mergeCell ref="AF82:AF83"/>
    <mergeCell ref="AF84:AF86"/>
    <mergeCell ref="AF94:AF95"/>
    <mergeCell ref="AF96:AF97"/>
    <mergeCell ref="AG11:AG13"/>
    <mergeCell ref="AG14:AG16"/>
    <mergeCell ref="AG17:AG18"/>
    <mergeCell ref="AG25:AG26"/>
    <mergeCell ref="AG27:AG31"/>
    <mergeCell ref="AG32:AG35"/>
    <mergeCell ref="AG42:AG44"/>
    <mergeCell ref="AG45:AG47"/>
    <mergeCell ref="AG48:AG51"/>
    <mergeCell ref="AG58:AG60"/>
    <mergeCell ref="AG61:AG63"/>
    <mergeCell ref="AG70:AG72"/>
    <mergeCell ref="AG73:AG75"/>
    <mergeCell ref="AG82:AG83"/>
    <mergeCell ref="AG84:AG86"/>
    <mergeCell ref="AG94:AG95"/>
    <mergeCell ref="AG96:AG97"/>
    <mergeCell ref="AH11:AH13"/>
    <mergeCell ref="AH14:AH16"/>
    <mergeCell ref="AH17:AH18"/>
    <mergeCell ref="AH25:AH26"/>
    <mergeCell ref="AH27:AH31"/>
    <mergeCell ref="AH32:AH35"/>
    <mergeCell ref="AH42:AH44"/>
    <mergeCell ref="AH45:AH47"/>
    <mergeCell ref="AH48:AH51"/>
    <mergeCell ref="AH58:AH60"/>
    <mergeCell ref="AH61:AH63"/>
    <mergeCell ref="AH70:AH72"/>
    <mergeCell ref="AH73:AH75"/>
    <mergeCell ref="AH82:AH83"/>
    <mergeCell ref="AH84:AH86"/>
    <mergeCell ref="AH94:AH95"/>
    <mergeCell ref="AH96:AH97"/>
    <mergeCell ref="AI11:AI13"/>
    <mergeCell ref="AI14:AI16"/>
    <mergeCell ref="AI17:AI18"/>
    <mergeCell ref="AI25:AI26"/>
    <mergeCell ref="AI27:AI31"/>
    <mergeCell ref="AI32:AI35"/>
    <mergeCell ref="AI42:AI44"/>
    <mergeCell ref="AI45:AI47"/>
    <mergeCell ref="AI48:AI51"/>
    <mergeCell ref="AI58:AI60"/>
    <mergeCell ref="AI61:AI63"/>
    <mergeCell ref="AI70:AI72"/>
    <mergeCell ref="AI73:AI75"/>
    <mergeCell ref="AI82:AI83"/>
    <mergeCell ref="AI84:AI86"/>
    <mergeCell ref="AI94:AI95"/>
    <mergeCell ref="AI96:AI97"/>
    <mergeCell ref="AJ11:AJ13"/>
    <mergeCell ref="AJ14:AJ16"/>
    <mergeCell ref="AJ17:AJ18"/>
    <mergeCell ref="AJ25:AJ26"/>
    <mergeCell ref="AJ27:AJ31"/>
    <mergeCell ref="AJ32:AJ35"/>
    <mergeCell ref="AJ42:AJ44"/>
    <mergeCell ref="AJ45:AJ47"/>
    <mergeCell ref="AJ48:AJ51"/>
    <mergeCell ref="AJ58:AJ60"/>
    <mergeCell ref="AJ61:AJ63"/>
    <mergeCell ref="AJ70:AJ72"/>
    <mergeCell ref="AJ73:AJ75"/>
    <mergeCell ref="AJ82:AJ83"/>
    <mergeCell ref="AJ84:AJ86"/>
    <mergeCell ref="AJ94:AJ95"/>
    <mergeCell ref="AJ96:AJ97"/>
    <mergeCell ref="AK11:AK13"/>
    <mergeCell ref="AK14:AK16"/>
    <mergeCell ref="AK17:AK18"/>
    <mergeCell ref="AK25:AK26"/>
    <mergeCell ref="AK27:AK31"/>
    <mergeCell ref="AK32:AK35"/>
    <mergeCell ref="AK42:AK44"/>
    <mergeCell ref="AK45:AK47"/>
    <mergeCell ref="AK48:AK51"/>
    <mergeCell ref="AK58:AK60"/>
    <mergeCell ref="AK61:AK63"/>
    <mergeCell ref="AK70:AK72"/>
    <mergeCell ref="AK73:AK75"/>
    <mergeCell ref="AK82:AK83"/>
    <mergeCell ref="AK84:AK86"/>
    <mergeCell ref="AK94:AK95"/>
    <mergeCell ref="AK96:AK97"/>
    <mergeCell ref="AL11:AL13"/>
    <mergeCell ref="AL14:AL16"/>
    <mergeCell ref="AL17:AL18"/>
    <mergeCell ref="AL25:AL26"/>
    <mergeCell ref="AL27:AL31"/>
    <mergeCell ref="AL32:AL35"/>
    <mergeCell ref="AL42:AL44"/>
    <mergeCell ref="AL45:AL47"/>
    <mergeCell ref="AL48:AL51"/>
    <mergeCell ref="AL58:AL60"/>
    <mergeCell ref="AL61:AL63"/>
    <mergeCell ref="AL70:AL72"/>
    <mergeCell ref="AL73:AL75"/>
    <mergeCell ref="AL82:AL83"/>
    <mergeCell ref="AL84:AL86"/>
    <mergeCell ref="AL94:AL95"/>
    <mergeCell ref="AL96:AL97"/>
    <mergeCell ref="BB3:BB5"/>
    <mergeCell ref="BC3:BC5"/>
    <mergeCell ref="BD3:BD5"/>
    <mergeCell ref="BE6:BE10"/>
    <mergeCell ref="BE20:BE24"/>
    <mergeCell ref="BE37:BE41"/>
    <mergeCell ref="BE53:BE57"/>
    <mergeCell ref="BE65:BE69"/>
    <mergeCell ref="BE77:BE81"/>
    <mergeCell ref="BE89:BE93"/>
    <mergeCell ref="BF6:BF10"/>
    <mergeCell ref="BF20:BF24"/>
    <mergeCell ref="BF37:BF41"/>
    <mergeCell ref="BF53:BF57"/>
    <mergeCell ref="BF65:BF69"/>
    <mergeCell ref="BF77:BF81"/>
    <mergeCell ref="BF89:BF93"/>
    <mergeCell ref="BG6:BG10"/>
    <mergeCell ref="BG20:BG24"/>
    <mergeCell ref="BG37:BG41"/>
    <mergeCell ref="BG53:BG57"/>
    <mergeCell ref="BG65:BG69"/>
    <mergeCell ref="BG77:BG81"/>
    <mergeCell ref="BG89:BG93"/>
    <mergeCell ref="BH6:BH10"/>
    <mergeCell ref="BH20:BH24"/>
    <mergeCell ref="BH37:BH41"/>
    <mergeCell ref="BH53:BH57"/>
    <mergeCell ref="BH65:BH69"/>
    <mergeCell ref="BH77:BH81"/>
    <mergeCell ref="BH89:BH93"/>
    <mergeCell ref="BI6:BI10"/>
    <mergeCell ref="BI20:BI24"/>
    <mergeCell ref="BI37:BI41"/>
    <mergeCell ref="BI53:BI57"/>
    <mergeCell ref="BI65:BI69"/>
    <mergeCell ref="BI77:BI81"/>
    <mergeCell ref="BI89:BI93"/>
    <mergeCell ref="BJ6:BJ10"/>
    <mergeCell ref="BJ20:BJ24"/>
    <mergeCell ref="BJ37:BJ41"/>
    <mergeCell ref="BJ53:BJ57"/>
    <mergeCell ref="BJ65:BJ69"/>
    <mergeCell ref="BJ77:BJ81"/>
    <mergeCell ref="BJ89:BJ93"/>
    <mergeCell ref="BK6:BK10"/>
    <mergeCell ref="BK20:BK24"/>
    <mergeCell ref="BK37:BK41"/>
    <mergeCell ref="BK53:BK57"/>
    <mergeCell ref="BK65:BK69"/>
    <mergeCell ref="BK77:BK81"/>
    <mergeCell ref="BK89:BK93"/>
    <mergeCell ref="BL6:BL10"/>
    <mergeCell ref="BL20:BL24"/>
    <mergeCell ref="BL37:BL41"/>
    <mergeCell ref="BL53:BL57"/>
    <mergeCell ref="BL65:BL69"/>
    <mergeCell ref="BL77:BL81"/>
    <mergeCell ref="BL89:BL93"/>
    <mergeCell ref="BM6:BM10"/>
    <mergeCell ref="BM20:BM24"/>
    <mergeCell ref="BM37:BM41"/>
    <mergeCell ref="BM53:BM57"/>
    <mergeCell ref="BM65:BM69"/>
    <mergeCell ref="BM77:BM81"/>
    <mergeCell ref="BM89:BM93"/>
    <mergeCell ref="BN6:BN10"/>
    <mergeCell ref="BN20:BN24"/>
    <mergeCell ref="BN37:BN41"/>
    <mergeCell ref="BN53:BN57"/>
    <mergeCell ref="BN65:BN69"/>
    <mergeCell ref="BN77:BN81"/>
    <mergeCell ref="BN89:BN93"/>
    <mergeCell ref="BO6:BO10"/>
    <mergeCell ref="BO20:BO24"/>
    <mergeCell ref="BO37:BO41"/>
    <mergeCell ref="BO53:BO57"/>
    <mergeCell ref="BO65:BO69"/>
    <mergeCell ref="BO77:BO81"/>
    <mergeCell ref="BO89:BO93"/>
    <mergeCell ref="BP6:BP10"/>
    <mergeCell ref="BP20:BP24"/>
    <mergeCell ref="BP37:BP41"/>
    <mergeCell ref="BP53:BP57"/>
    <mergeCell ref="BP65:BP69"/>
    <mergeCell ref="BP77:BP81"/>
    <mergeCell ref="BP89:BP93"/>
    <mergeCell ref="BQ6:BQ10"/>
    <mergeCell ref="BQ20:BQ24"/>
    <mergeCell ref="BQ37:BQ41"/>
    <mergeCell ref="BQ53:BQ57"/>
    <mergeCell ref="BQ65:BQ69"/>
    <mergeCell ref="BQ77:BQ81"/>
    <mergeCell ref="BQ89:BQ93"/>
    <mergeCell ref="BR6:BR10"/>
    <mergeCell ref="BR20:BR24"/>
    <mergeCell ref="BR37:BR41"/>
    <mergeCell ref="BR53:BR57"/>
    <mergeCell ref="BR65:BR69"/>
    <mergeCell ref="BR77:BR81"/>
    <mergeCell ref="BR89:BR93"/>
    <mergeCell ref="BS6:BS10"/>
    <mergeCell ref="BS20:BS24"/>
    <mergeCell ref="BS37:BS41"/>
    <mergeCell ref="BS53:BS57"/>
    <mergeCell ref="BS65:BS69"/>
    <mergeCell ref="BS77:BS81"/>
    <mergeCell ref="BS89:BS93"/>
    <mergeCell ref="BS94:BS97"/>
    <mergeCell ref="BT6:BT10"/>
    <mergeCell ref="BU6:BU10"/>
    <mergeCell ref="BV6:BV10"/>
    <mergeCell ref="BW6:BW10"/>
    <mergeCell ref="BX6:BX10"/>
    <mergeCell ref="BY6:BY10"/>
    <mergeCell ref="BZ6:BZ10"/>
    <mergeCell ref="CA6:CA10"/>
    <mergeCell ref="CB6:CB10"/>
    <mergeCell ref="CC6:CC10"/>
    <mergeCell ref="CD6:CD10"/>
    <mergeCell ref="CE6:CE10"/>
    <mergeCell ref="B3:C5"/>
    <mergeCell ref="X6:AL10"/>
    <mergeCell ref="AM6:AQ10"/>
    <mergeCell ref="AR6:BA10"/>
    <mergeCell ref="X20:AL24"/>
    <mergeCell ref="AM20:AQ24"/>
    <mergeCell ref="AR20:BA24"/>
    <mergeCell ref="X37:AL41"/>
    <mergeCell ref="AM37:AQ41"/>
    <mergeCell ref="AR37:BA41"/>
    <mergeCell ref="X65:AL69"/>
    <mergeCell ref="AM65:AQ69"/>
    <mergeCell ref="AR65:BA69"/>
    <mergeCell ref="X77:AL81"/>
    <mergeCell ref="AM77:AQ81"/>
    <mergeCell ref="AR77:BA81"/>
    <mergeCell ref="X89:AL93"/>
    <mergeCell ref="AM89:AQ93"/>
    <mergeCell ref="AR89:BA93"/>
    <mergeCell ref="X53:AL57"/>
    <mergeCell ref="AM53:AQ57"/>
    <mergeCell ref="AR53:BA57"/>
  </mergeCells>
  <printOptions horizontalCentered="1"/>
  <pageMargins left="0.357638888888889" right="0.357638888888889" top="0.60625" bottom="0.60625" header="0.511805555555556" footer="0.511805555555556"/>
  <pageSetup paperSize="8" scale="39" orientation="landscape" horizontalDpi="600"/>
  <headerFooter alignWithMargins="0" scaleWithDoc="0"/>
  <rowBreaks count="2" manualBreakCount="2">
    <brk id="64" max="70" man="1"/>
    <brk id="98" max="67"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7"/>
  <sheetViews>
    <sheetView view="pageBreakPreview" zoomScale="70" zoomScaleNormal="70" workbookViewId="0">
      <pane xSplit="6" ySplit="3" topLeftCell="G8" activePane="bottomRight" state="frozen"/>
      <selection/>
      <selection pane="topRight"/>
      <selection pane="bottomLeft"/>
      <selection pane="bottomRight" activeCell="C10" sqref="C10"/>
    </sheetView>
  </sheetViews>
  <sheetFormatPr defaultColWidth="9" defaultRowHeight="14.25"/>
  <cols>
    <col min="1" max="1" width="6.46666666666667" style="206" customWidth="1"/>
    <col min="2" max="2" width="11.1666666666667" style="206" customWidth="1"/>
    <col min="3" max="3" width="17.9666666666667" style="206" customWidth="1"/>
    <col min="4" max="4" width="16.7166666666667" style="206" customWidth="1"/>
    <col min="5" max="5" width="16.1666666666667" style="206" customWidth="1"/>
    <col min="6" max="6" width="11.4166666666667" style="206" customWidth="1"/>
    <col min="7" max="7" width="128.925" style="3" customWidth="1"/>
    <col min="8" max="8" width="15.3083333333333" style="208" customWidth="1"/>
    <col min="9" max="9" width="18.2833333333333" style="206" customWidth="1"/>
    <col min="10" max="10" width="8.18333333333333" style="206" customWidth="1"/>
    <col min="11" max="11" width="12.3583333333333" style="209" customWidth="1"/>
    <col min="12" max="16384" width="9" style="206"/>
  </cols>
  <sheetData>
    <row r="1" ht="45" customHeight="1" spans="1:11">
      <c r="A1" s="210" t="s">
        <v>632</v>
      </c>
      <c r="B1" s="210"/>
      <c r="C1" s="210"/>
      <c r="D1" s="210"/>
      <c r="E1" s="210"/>
      <c r="F1" s="210"/>
      <c r="G1" s="211"/>
      <c r="H1" s="210"/>
      <c r="I1" s="210"/>
      <c r="J1" s="210"/>
      <c r="K1" s="210"/>
    </row>
    <row r="2" ht="36" customHeight="1" spans="1:11">
      <c r="A2" s="212" t="s">
        <v>2</v>
      </c>
      <c r="B2" s="212" t="s">
        <v>126</v>
      </c>
      <c r="C2" s="212" t="s">
        <v>127</v>
      </c>
      <c r="D2" s="212" t="s">
        <v>128</v>
      </c>
      <c r="E2" s="213" t="s">
        <v>129</v>
      </c>
      <c r="F2" s="213"/>
      <c r="G2" s="212"/>
      <c r="H2" s="212" t="s">
        <v>130</v>
      </c>
      <c r="I2" s="212" t="s">
        <v>131</v>
      </c>
      <c r="J2" s="212" t="s">
        <v>133</v>
      </c>
      <c r="K2" s="212" t="s">
        <v>136</v>
      </c>
    </row>
    <row r="3" ht="36" customHeight="1" spans="1:11">
      <c r="A3" s="212"/>
      <c r="B3" s="212"/>
      <c r="C3" s="212"/>
      <c r="D3" s="212"/>
      <c r="E3" s="212" t="s">
        <v>137</v>
      </c>
      <c r="F3" s="212" t="s">
        <v>138</v>
      </c>
      <c r="G3" s="212" t="s">
        <v>140</v>
      </c>
      <c r="H3" s="212"/>
      <c r="I3" s="212"/>
      <c r="J3" s="212"/>
      <c r="K3" s="212"/>
    </row>
    <row r="4" s="205" customFormat="1" ht="55" customHeight="1" spans="1:11">
      <c r="A4" s="99">
        <f t="shared" ref="A4:A9" si="0">ROW()-3</f>
        <v>1</v>
      </c>
      <c r="B4" s="74" t="s">
        <v>510</v>
      </c>
      <c r="C4" s="74" t="s">
        <v>191</v>
      </c>
      <c r="D4" s="74" t="s">
        <v>23</v>
      </c>
      <c r="E4" s="6" t="s">
        <v>184</v>
      </c>
      <c r="F4" s="74" t="s">
        <v>144</v>
      </c>
      <c r="G4" s="214" t="s">
        <v>146</v>
      </c>
      <c r="H4" s="74" t="s">
        <v>147</v>
      </c>
      <c r="I4" s="74" t="s">
        <v>519</v>
      </c>
      <c r="J4" s="74">
        <v>1</v>
      </c>
      <c r="K4" s="74"/>
    </row>
    <row r="5" s="205" customFormat="1" ht="55" customHeight="1" spans="1:11">
      <c r="A5" s="99">
        <f t="shared" si="0"/>
        <v>2</v>
      </c>
      <c r="B5" s="74"/>
      <c r="C5" s="74"/>
      <c r="D5" s="74" t="s">
        <v>25</v>
      </c>
      <c r="E5" s="6" t="s">
        <v>184</v>
      </c>
      <c r="F5" s="74" t="s">
        <v>144</v>
      </c>
      <c r="G5" s="214" t="s">
        <v>633</v>
      </c>
      <c r="H5" s="74" t="s">
        <v>147</v>
      </c>
      <c r="I5" s="74" t="s">
        <v>519</v>
      </c>
      <c r="J5" s="74">
        <v>2</v>
      </c>
      <c r="K5" s="74"/>
    </row>
    <row r="6" s="205" customFormat="1" ht="55" customHeight="1" spans="1:11">
      <c r="A6" s="99">
        <f t="shared" si="0"/>
        <v>3</v>
      </c>
      <c r="B6" s="74"/>
      <c r="C6" s="74"/>
      <c r="D6" s="74" t="s">
        <v>153</v>
      </c>
      <c r="E6" s="6" t="s">
        <v>184</v>
      </c>
      <c r="F6" s="74" t="s">
        <v>144</v>
      </c>
      <c r="G6" s="214" t="s">
        <v>634</v>
      </c>
      <c r="H6" s="74" t="s">
        <v>147</v>
      </c>
      <c r="I6" s="74" t="s">
        <v>519</v>
      </c>
      <c r="J6" s="74">
        <v>2</v>
      </c>
      <c r="K6" s="74"/>
    </row>
    <row r="7" s="206" customFormat="1" ht="63" customHeight="1" spans="1:11">
      <c r="A7" s="99">
        <f t="shared" si="0"/>
        <v>4</v>
      </c>
      <c r="B7" s="74"/>
      <c r="C7" s="74" t="s">
        <v>432</v>
      </c>
      <c r="D7" s="74" t="s">
        <v>27</v>
      </c>
      <c r="E7" s="6" t="s">
        <v>184</v>
      </c>
      <c r="F7" s="6" t="s">
        <v>144</v>
      </c>
      <c r="G7" s="7" t="s">
        <v>403</v>
      </c>
      <c r="H7" s="74" t="s">
        <v>147</v>
      </c>
      <c r="I7" s="74" t="s">
        <v>519</v>
      </c>
      <c r="J7" s="6">
        <v>2</v>
      </c>
      <c r="K7" s="220"/>
    </row>
    <row r="8" s="207" customFormat="1" ht="63" customHeight="1" spans="1:11">
      <c r="A8" s="99">
        <f t="shared" si="0"/>
        <v>5</v>
      </c>
      <c r="B8" s="74"/>
      <c r="C8" s="74" t="s">
        <v>28</v>
      </c>
      <c r="D8" s="74"/>
      <c r="E8" s="74" t="s">
        <v>184</v>
      </c>
      <c r="F8" s="74" t="s">
        <v>144</v>
      </c>
      <c r="G8" s="215" t="s">
        <v>635</v>
      </c>
      <c r="H8" s="74" t="s">
        <v>147</v>
      </c>
      <c r="I8" s="74" t="s">
        <v>519</v>
      </c>
      <c r="J8" s="221">
        <v>10</v>
      </c>
      <c r="K8" s="220" t="s">
        <v>636</v>
      </c>
    </row>
    <row r="9" s="207" customFormat="1" ht="81" customHeight="1" spans="1:11">
      <c r="A9" s="99">
        <f t="shared" si="0"/>
        <v>6</v>
      </c>
      <c r="B9" s="74"/>
      <c r="C9" s="74" t="s">
        <v>250</v>
      </c>
      <c r="D9" s="74"/>
      <c r="E9" s="74" t="s">
        <v>184</v>
      </c>
      <c r="F9" s="74" t="s">
        <v>144</v>
      </c>
      <c r="G9" s="214" t="s">
        <v>637</v>
      </c>
      <c r="H9" s="74" t="s">
        <v>147</v>
      </c>
      <c r="I9" s="74" t="s">
        <v>519</v>
      </c>
      <c r="J9" s="221">
        <v>5</v>
      </c>
      <c r="K9" s="220"/>
    </row>
    <row r="10" s="207" customFormat="1" ht="69" customHeight="1" spans="1:11">
      <c r="A10" s="99">
        <f t="shared" ref="A10:A18" si="1">ROW()-3</f>
        <v>7</v>
      </c>
      <c r="B10" s="74" t="s">
        <v>38</v>
      </c>
      <c r="C10" s="74" t="s">
        <v>42</v>
      </c>
      <c r="D10" s="216" t="s">
        <v>234</v>
      </c>
      <c r="E10" s="6" t="s">
        <v>184</v>
      </c>
      <c r="F10" s="6" t="s">
        <v>144</v>
      </c>
      <c r="G10" s="215" t="s">
        <v>638</v>
      </c>
      <c r="H10" s="74" t="s">
        <v>147</v>
      </c>
      <c r="I10" s="74" t="s">
        <v>519</v>
      </c>
      <c r="J10" s="6">
        <v>1</v>
      </c>
      <c r="K10" s="220"/>
    </row>
    <row r="11" s="207" customFormat="1" ht="69" customHeight="1" spans="1:11">
      <c r="A11" s="99">
        <f t="shared" si="1"/>
        <v>8</v>
      </c>
      <c r="B11" s="74"/>
      <c r="C11" s="74" t="s">
        <v>639</v>
      </c>
      <c r="D11" s="216" t="s">
        <v>163</v>
      </c>
      <c r="E11" s="6" t="s">
        <v>184</v>
      </c>
      <c r="F11" s="6" t="s">
        <v>144</v>
      </c>
      <c r="G11" s="215" t="s">
        <v>640</v>
      </c>
      <c r="H11" s="74" t="s">
        <v>147</v>
      </c>
      <c r="I11" s="74" t="s">
        <v>519</v>
      </c>
      <c r="J11" s="6">
        <v>1</v>
      </c>
      <c r="K11" s="220"/>
    </row>
    <row r="12" s="207" customFormat="1" ht="59" customHeight="1" spans="1:11">
      <c r="A12" s="99">
        <f t="shared" si="1"/>
        <v>9</v>
      </c>
      <c r="B12" s="74"/>
      <c r="C12" s="74"/>
      <c r="D12" s="216" t="s">
        <v>533</v>
      </c>
      <c r="E12" s="6" t="s">
        <v>184</v>
      </c>
      <c r="F12" s="6" t="s">
        <v>144</v>
      </c>
      <c r="G12" s="215" t="s">
        <v>641</v>
      </c>
      <c r="H12" s="74" t="s">
        <v>147</v>
      </c>
      <c r="I12" s="74" t="s">
        <v>519</v>
      </c>
      <c r="J12" s="6">
        <v>1</v>
      </c>
      <c r="K12" s="220"/>
    </row>
    <row r="13" s="207" customFormat="1" ht="59" customHeight="1" spans="1:11">
      <c r="A13" s="99">
        <f t="shared" si="1"/>
        <v>10</v>
      </c>
      <c r="B13" s="74"/>
      <c r="C13" s="74"/>
      <c r="D13" s="216" t="s">
        <v>642</v>
      </c>
      <c r="E13" s="6" t="s">
        <v>184</v>
      </c>
      <c r="F13" s="6" t="s">
        <v>144</v>
      </c>
      <c r="G13" s="215" t="s">
        <v>643</v>
      </c>
      <c r="H13" s="74" t="s">
        <v>147</v>
      </c>
      <c r="I13" s="74" t="s">
        <v>519</v>
      </c>
      <c r="J13" s="6">
        <v>1</v>
      </c>
      <c r="K13" s="220"/>
    </row>
    <row r="14" s="207" customFormat="1" ht="69" customHeight="1" spans="1:11">
      <c r="A14" s="99">
        <f t="shared" si="1"/>
        <v>11</v>
      </c>
      <c r="B14" s="74"/>
      <c r="C14" s="74" t="s">
        <v>604</v>
      </c>
      <c r="D14" s="216" t="s">
        <v>594</v>
      </c>
      <c r="E14" s="6" t="s">
        <v>184</v>
      </c>
      <c r="F14" s="6" t="s">
        <v>144</v>
      </c>
      <c r="G14" s="215" t="s">
        <v>644</v>
      </c>
      <c r="H14" s="74" t="s">
        <v>147</v>
      </c>
      <c r="I14" s="74" t="s">
        <v>519</v>
      </c>
      <c r="J14" s="6">
        <v>1</v>
      </c>
      <c r="K14" s="220"/>
    </row>
    <row r="15" s="207" customFormat="1" ht="69" customHeight="1" spans="1:11">
      <c r="A15" s="99">
        <f t="shared" si="1"/>
        <v>12</v>
      </c>
      <c r="B15" s="74"/>
      <c r="C15" s="74"/>
      <c r="D15" s="216" t="s">
        <v>556</v>
      </c>
      <c r="E15" s="6" t="s">
        <v>184</v>
      </c>
      <c r="F15" s="6" t="s">
        <v>144</v>
      </c>
      <c r="G15" s="215" t="s">
        <v>645</v>
      </c>
      <c r="H15" s="74" t="s">
        <v>147</v>
      </c>
      <c r="I15" s="74" t="s">
        <v>519</v>
      </c>
      <c r="J15" s="6">
        <v>2</v>
      </c>
      <c r="K15" s="220"/>
    </row>
    <row r="16" s="207" customFormat="1" ht="69" customHeight="1" spans="1:11">
      <c r="A16" s="99">
        <f t="shared" si="1"/>
        <v>13</v>
      </c>
      <c r="B16" s="74"/>
      <c r="C16" s="74"/>
      <c r="D16" s="216" t="s">
        <v>598</v>
      </c>
      <c r="E16" s="6" t="s">
        <v>184</v>
      </c>
      <c r="F16" s="6" t="s">
        <v>144</v>
      </c>
      <c r="G16" s="217" t="s">
        <v>646</v>
      </c>
      <c r="H16" s="74" t="s">
        <v>147</v>
      </c>
      <c r="I16" s="74" t="s">
        <v>519</v>
      </c>
      <c r="J16" s="6">
        <v>1</v>
      </c>
      <c r="K16" s="220"/>
    </row>
    <row r="17" ht="25" customHeight="1" spans="1:11">
      <c r="A17" s="218" t="s">
        <v>56</v>
      </c>
      <c r="B17" s="219"/>
      <c r="C17" s="219"/>
      <c r="D17" s="219"/>
      <c r="E17" s="219"/>
      <c r="F17" s="219"/>
      <c r="G17" s="219"/>
      <c r="H17" s="219"/>
      <c r="I17" s="219"/>
      <c r="J17" s="222">
        <f>SUM(J4:J16)</f>
        <v>30</v>
      </c>
      <c r="K17" s="220"/>
    </row>
  </sheetData>
  <autoFilter ref="A2:K17">
    <extLst/>
  </autoFilter>
  <mergeCells count="18">
    <mergeCell ref="A1:K1"/>
    <mergeCell ref="E2:G2"/>
    <mergeCell ref="C8:D8"/>
    <mergeCell ref="C9:D9"/>
    <mergeCell ref="A17:I17"/>
    <mergeCell ref="A2:A3"/>
    <mergeCell ref="B2:B3"/>
    <mergeCell ref="B4:B9"/>
    <mergeCell ref="B10:B16"/>
    <mergeCell ref="C2:C3"/>
    <mergeCell ref="C4:C6"/>
    <mergeCell ref="C11:C13"/>
    <mergeCell ref="C14:C16"/>
    <mergeCell ref="D2:D3"/>
    <mergeCell ref="H2:H3"/>
    <mergeCell ref="I2:I3"/>
    <mergeCell ref="J2:J3"/>
    <mergeCell ref="K2:K3"/>
  </mergeCells>
  <dataValidations count="4">
    <dataValidation type="list" allowBlank="1" showInputMessage="1" showErrorMessage="1" sqref="E7 E10 E11 E12 E13 E14 E15 E16 E17 E1:E3 E4:E6 E18:E1048576">
      <formula1>"全日制硕士研究生及以上,全日制本科及以上,大学本科及以上,大学专科及以上,中专及以上,不限"</formula1>
    </dataValidation>
    <dataValidation type="list" allowBlank="1" showInputMessage="1" showErrorMessage="1" sqref="F7 F10 F11 F12 F13 F14 F15 F16 F17 F1:F3 F18:F1048576">
      <formula1>"35岁及以下,40岁及以下,45岁及以下,50岁及以下,55岁及以下"</formula1>
    </dataValidation>
    <dataValidation type="list" allowBlank="1" showInputMessage="1" showErrorMessage="1" sqref="H7 H10 H11 H12 H13 H14 H15 H16 H17 H1:H3 H18:H1048576">
      <formula1>"劳动合同用工,劳务外包用工"</formula1>
    </dataValidation>
    <dataValidation type="list" allowBlank="1" showInputMessage="1" showErrorMessage="1" sqref="I17 I1:I3 I18:I1048576">
      <formula1>"社招,校招,遴选,调动"</formula1>
    </dataValidation>
  </dataValidations>
  <printOptions horizontalCentered="1"/>
  <pageMargins left="0.393055555555556" right="0.393055555555556" top="0.393055555555556" bottom="0.393055555555556" header="0.5" footer="0.5"/>
  <pageSetup paperSize="9" scale="54"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view="pageBreakPreview" zoomScale="85" zoomScaleNormal="67" workbookViewId="0">
      <pane xSplit="4" ySplit="4" topLeftCell="E25" activePane="bottomRight" state="frozen"/>
      <selection/>
      <selection pane="topRight"/>
      <selection pane="bottomLeft"/>
      <selection pane="bottomRight" activeCell="L16" sqref="L16"/>
    </sheetView>
  </sheetViews>
  <sheetFormatPr defaultColWidth="9" defaultRowHeight="13.5"/>
  <cols>
    <col min="1" max="1" width="6.9" style="173" customWidth="1"/>
    <col min="2" max="2" width="10.5333333333333" style="173" customWidth="1"/>
    <col min="3" max="3" width="11.175" style="173" customWidth="1"/>
    <col min="4" max="4" width="13.2083333333333" style="173" customWidth="1"/>
    <col min="5" max="5" width="16.6" style="173" customWidth="1"/>
    <col min="6" max="6" width="21.425" style="173" customWidth="1"/>
    <col min="7" max="7" width="12.85" style="173" customWidth="1"/>
    <col min="8" max="8" width="7.31666666666667" style="173" customWidth="1"/>
    <col min="9" max="9" width="12.85" style="173" customWidth="1"/>
    <col min="10" max="10" width="9.80833333333333" style="173" customWidth="1"/>
    <col min="11" max="11" width="16.6" style="173" customWidth="1"/>
    <col min="12" max="12" width="82.3166666666667" style="173" customWidth="1"/>
    <col min="13" max="13" width="11.7583333333333" style="173" hidden="1" customWidth="1"/>
    <col min="14" max="14" width="39.4583333333333" style="173" customWidth="1"/>
    <col min="15" max="15" width="32.6833333333333" style="173" customWidth="1"/>
    <col min="16" max="16384" width="9" style="173"/>
  </cols>
  <sheetData>
    <row r="1" ht="47" customHeight="1" spans="1:16">
      <c r="A1" s="174" t="s">
        <v>647</v>
      </c>
      <c r="B1" s="174"/>
      <c r="C1" s="174"/>
      <c r="D1" s="174"/>
      <c r="E1" s="174"/>
      <c r="F1" s="174"/>
      <c r="G1" s="174"/>
      <c r="H1" s="174"/>
      <c r="I1" s="174"/>
      <c r="J1" s="174"/>
      <c r="K1" s="174"/>
      <c r="L1" s="174"/>
      <c r="M1" s="174"/>
      <c r="N1" s="174"/>
      <c r="O1" s="174"/>
      <c r="P1" s="174"/>
    </row>
    <row r="2" s="171" customFormat="1" ht="21" customHeight="1" spans="1:16">
      <c r="A2" s="175" t="s">
        <v>2</v>
      </c>
      <c r="B2" s="176" t="s">
        <v>3</v>
      </c>
      <c r="C2" s="175" t="s">
        <v>4</v>
      </c>
      <c r="D2" s="175" t="s">
        <v>648</v>
      </c>
      <c r="E2" s="177" t="s">
        <v>649</v>
      </c>
      <c r="F2" s="178"/>
      <c r="G2" s="178"/>
      <c r="H2" s="178"/>
      <c r="I2" s="178"/>
      <c r="J2" s="178"/>
      <c r="K2" s="178"/>
      <c r="L2" s="178"/>
      <c r="M2" s="178"/>
      <c r="N2" s="178"/>
      <c r="O2" s="178"/>
      <c r="P2" s="175" t="s">
        <v>136</v>
      </c>
    </row>
    <row r="3" s="171" customFormat="1" ht="23" customHeight="1" spans="1:16">
      <c r="A3" s="175"/>
      <c r="B3" s="179"/>
      <c r="C3" s="175"/>
      <c r="D3" s="175"/>
      <c r="E3" s="175" t="s">
        <v>137</v>
      </c>
      <c r="F3" s="175" t="s">
        <v>650</v>
      </c>
      <c r="G3" s="175" t="s">
        <v>651</v>
      </c>
      <c r="H3" s="176" t="s">
        <v>652</v>
      </c>
      <c r="I3" s="175" t="s">
        <v>653</v>
      </c>
      <c r="J3" s="175"/>
      <c r="K3" s="175" t="s">
        <v>654</v>
      </c>
      <c r="L3" s="175" t="s">
        <v>655</v>
      </c>
      <c r="M3" s="176" t="s">
        <v>656</v>
      </c>
      <c r="N3" s="175" t="s">
        <v>657</v>
      </c>
      <c r="O3" s="177" t="s">
        <v>658</v>
      </c>
      <c r="P3" s="175"/>
    </row>
    <row r="4" s="171" customFormat="1" ht="22" customHeight="1" spans="1:16">
      <c r="A4" s="175"/>
      <c r="B4" s="180"/>
      <c r="C4" s="175"/>
      <c r="D4" s="175"/>
      <c r="E4" s="175"/>
      <c r="F4" s="175"/>
      <c r="G4" s="175"/>
      <c r="H4" s="180"/>
      <c r="I4" s="175" t="s">
        <v>659</v>
      </c>
      <c r="J4" s="175" t="s">
        <v>660</v>
      </c>
      <c r="K4" s="175"/>
      <c r="L4" s="175"/>
      <c r="M4" s="180"/>
      <c r="N4" s="188" t="s">
        <v>661</v>
      </c>
      <c r="O4" s="189" t="s">
        <v>662</v>
      </c>
      <c r="P4" s="175"/>
    </row>
    <row r="5" s="28" customFormat="1" ht="36" customHeight="1" spans="1:16">
      <c r="A5" s="64">
        <v>1</v>
      </c>
      <c r="B5" s="64" t="s">
        <v>38</v>
      </c>
      <c r="C5" s="64" t="s">
        <v>41</v>
      </c>
      <c r="D5" s="64" t="s">
        <v>19</v>
      </c>
      <c r="E5" s="181" t="s">
        <v>184</v>
      </c>
      <c r="F5" s="181" t="s">
        <v>161</v>
      </c>
      <c r="G5" s="182" t="s">
        <v>161</v>
      </c>
      <c r="H5" s="181" t="s">
        <v>161</v>
      </c>
      <c r="I5" s="181" t="s">
        <v>663</v>
      </c>
      <c r="J5" s="181" t="s">
        <v>663</v>
      </c>
      <c r="K5" s="184" t="s">
        <v>663</v>
      </c>
      <c r="L5" s="190" t="s">
        <v>664</v>
      </c>
      <c r="M5" s="182" t="s">
        <v>663</v>
      </c>
      <c r="N5" s="64" t="s">
        <v>665</v>
      </c>
      <c r="O5" s="64" t="s">
        <v>666</v>
      </c>
      <c r="P5" s="64"/>
    </row>
    <row r="6" s="28" customFormat="1" ht="36" customHeight="1" spans="1:16">
      <c r="A6" s="64">
        <v>2</v>
      </c>
      <c r="B6" s="64"/>
      <c r="C6" s="64"/>
      <c r="D6" s="181" t="s">
        <v>20</v>
      </c>
      <c r="E6" s="181" t="s">
        <v>184</v>
      </c>
      <c r="F6" s="181" t="s">
        <v>161</v>
      </c>
      <c r="G6" s="182" t="s">
        <v>167</v>
      </c>
      <c r="H6" s="181" t="s">
        <v>161</v>
      </c>
      <c r="I6" s="181" t="s">
        <v>663</v>
      </c>
      <c r="J6" s="181" t="s">
        <v>663</v>
      </c>
      <c r="K6" s="181" t="s">
        <v>663</v>
      </c>
      <c r="L6" s="190" t="s">
        <v>667</v>
      </c>
      <c r="M6" s="191" t="s">
        <v>663</v>
      </c>
      <c r="N6" s="145" t="s">
        <v>668</v>
      </c>
      <c r="O6" s="145" t="s">
        <v>669</v>
      </c>
      <c r="P6" s="64"/>
    </row>
    <row r="7" s="28" customFormat="1" ht="36" customHeight="1" spans="1:16">
      <c r="A7" s="64">
        <v>3</v>
      </c>
      <c r="B7" s="64"/>
      <c r="C7" s="64"/>
      <c r="D7" s="181" t="s">
        <v>670</v>
      </c>
      <c r="E7" s="181" t="s">
        <v>430</v>
      </c>
      <c r="F7" s="181" t="s">
        <v>161</v>
      </c>
      <c r="G7" s="182" t="s">
        <v>144</v>
      </c>
      <c r="H7" s="181" t="s">
        <v>161</v>
      </c>
      <c r="I7" s="181" t="s">
        <v>663</v>
      </c>
      <c r="J7" s="181" t="s">
        <v>663</v>
      </c>
      <c r="K7" s="181" t="s">
        <v>663</v>
      </c>
      <c r="L7" s="192" t="s">
        <v>671</v>
      </c>
      <c r="M7" s="193" t="s">
        <v>663</v>
      </c>
      <c r="N7" s="193" t="s">
        <v>161</v>
      </c>
      <c r="O7" s="193"/>
      <c r="P7" s="64"/>
    </row>
    <row r="8" s="172" customFormat="1" ht="36" customHeight="1" spans="1:16">
      <c r="A8" s="64">
        <v>4</v>
      </c>
      <c r="B8" s="64"/>
      <c r="C8" s="64"/>
      <c r="D8" s="181" t="s">
        <v>250</v>
      </c>
      <c r="E8" s="181" t="s">
        <v>184</v>
      </c>
      <c r="F8" s="183" t="s">
        <v>672</v>
      </c>
      <c r="G8" s="182" t="s">
        <v>144</v>
      </c>
      <c r="H8" s="181" t="s">
        <v>161</v>
      </c>
      <c r="I8" s="181" t="s">
        <v>663</v>
      </c>
      <c r="J8" s="181" t="s">
        <v>663</v>
      </c>
      <c r="K8" s="194" t="s">
        <v>673</v>
      </c>
      <c r="L8" s="195" t="s">
        <v>674</v>
      </c>
      <c r="M8" s="193" t="s">
        <v>663</v>
      </c>
      <c r="N8" s="193" t="s">
        <v>161</v>
      </c>
      <c r="O8" s="193"/>
      <c r="P8" s="181"/>
    </row>
    <row r="9" s="172" customFormat="1" ht="36" customHeight="1" spans="1:16">
      <c r="A9" s="64">
        <v>5</v>
      </c>
      <c r="B9" s="64"/>
      <c r="C9" s="64"/>
      <c r="D9" s="181" t="s">
        <v>675</v>
      </c>
      <c r="E9" s="181" t="s">
        <v>184</v>
      </c>
      <c r="F9" s="181" t="s">
        <v>161</v>
      </c>
      <c r="G9" s="181" t="s">
        <v>144</v>
      </c>
      <c r="H9" s="181" t="s">
        <v>161</v>
      </c>
      <c r="I9" s="181" t="s">
        <v>663</v>
      </c>
      <c r="J9" s="181" t="s">
        <v>663</v>
      </c>
      <c r="K9" s="185" t="s">
        <v>663</v>
      </c>
      <c r="L9" s="195" t="s">
        <v>676</v>
      </c>
      <c r="M9" s="193" t="s">
        <v>663</v>
      </c>
      <c r="N9" s="196" t="s">
        <v>161</v>
      </c>
      <c r="O9" s="135"/>
      <c r="P9" s="181" t="s">
        <v>677</v>
      </c>
    </row>
    <row r="10" s="172" customFormat="1" ht="36" customHeight="1" spans="1:16">
      <c r="A10" s="64">
        <v>6</v>
      </c>
      <c r="B10" s="64"/>
      <c r="C10" s="64"/>
      <c r="D10" s="181" t="s">
        <v>678</v>
      </c>
      <c r="E10" s="181" t="s">
        <v>184</v>
      </c>
      <c r="F10" s="184" t="s">
        <v>679</v>
      </c>
      <c r="G10" s="184" t="s">
        <v>144</v>
      </c>
      <c r="H10" s="184" t="s">
        <v>680</v>
      </c>
      <c r="I10" s="184" t="s">
        <v>663</v>
      </c>
      <c r="J10" s="184" t="s">
        <v>663</v>
      </c>
      <c r="K10" s="197" t="s">
        <v>681</v>
      </c>
      <c r="L10" s="198" t="s">
        <v>682</v>
      </c>
      <c r="M10" s="199" t="s">
        <v>663</v>
      </c>
      <c r="N10" s="200" t="s">
        <v>161</v>
      </c>
      <c r="O10" s="135"/>
      <c r="P10" s="181" t="s">
        <v>677</v>
      </c>
    </row>
    <row r="11" s="172" customFormat="1" ht="36" customHeight="1" spans="1:16">
      <c r="A11" s="64">
        <v>7</v>
      </c>
      <c r="B11" s="64"/>
      <c r="C11" s="46" t="s">
        <v>42</v>
      </c>
      <c r="D11" s="181" t="s">
        <v>19</v>
      </c>
      <c r="E11" s="181" t="s">
        <v>184</v>
      </c>
      <c r="F11" s="181" t="s">
        <v>683</v>
      </c>
      <c r="G11" s="184" t="s">
        <v>161</v>
      </c>
      <c r="H11" s="181" t="s">
        <v>161</v>
      </c>
      <c r="I11" s="181" t="s">
        <v>684</v>
      </c>
      <c r="J11" s="181" t="s">
        <v>685</v>
      </c>
      <c r="K11" s="184" t="s">
        <v>686</v>
      </c>
      <c r="L11" s="201" t="s">
        <v>687</v>
      </c>
      <c r="M11" s="202" t="s">
        <v>663</v>
      </c>
      <c r="N11" s="64" t="s">
        <v>665</v>
      </c>
      <c r="O11" s="64" t="s">
        <v>666</v>
      </c>
      <c r="P11" s="181"/>
    </row>
    <row r="12" s="172" customFormat="1" ht="36" customHeight="1" spans="1:16">
      <c r="A12" s="64">
        <v>8</v>
      </c>
      <c r="B12" s="64"/>
      <c r="C12" s="46"/>
      <c r="D12" s="181" t="s">
        <v>20</v>
      </c>
      <c r="E12" s="181" t="s">
        <v>184</v>
      </c>
      <c r="F12" s="181" t="s">
        <v>683</v>
      </c>
      <c r="G12" s="181" t="s">
        <v>167</v>
      </c>
      <c r="H12" s="181" t="s">
        <v>161</v>
      </c>
      <c r="I12" s="181" t="s">
        <v>684</v>
      </c>
      <c r="J12" s="181" t="s">
        <v>685</v>
      </c>
      <c r="K12" s="184" t="s">
        <v>686</v>
      </c>
      <c r="L12" s="184" t="s">
        <v>688</v>
      </c>
      <c r="M12" s="184" t="s">
        <v>663</v>
      </c>
      <c r="N12" s="64" t="s">
        <v>668</v>
      </c>
      <c r="O12" s="64" t="s">
        <v>669</v>
      </c>
      <c r="P12" s="181"/>
    </row>
    <row r="13" s="172" customFormat="1" ht="36" customHeight="1" spans="1:16">
      <c r="A13" s="64">
        <v>9</v>
      </c>
      <c r="B13" s="64"/>
      <c r="C13" s="46"/>
      <c r="D13" s="184" t="s">
        <v>234</v>
      </c>
      <c r="E13" s="181" t="s">
        <v>184</v>
      </c>
      <c r="F13" s="181" t="s">
        <v>683</v>
      </c>
      <c r="G13" s="184" t="s">
        <v>167</v>
      </c>
      <c r="H13" s="181" t="s">
        <v>161</v>
      </c>
      <c r="I13" s="184" t="s">
        <v>663</v>
      </c>
      <c r="J13" s="181" t="s">
        <v>685</v>
      </c>
      <c r="K13" s="184" t="s">
        <v>689</v>
      </c>
      <c r="L13" s="203" t="s">
        <v>690</v>
      </c>
      <c r="M13" s="184" t="s">
        <v>663</v>
      </c>
      <c r="N13" s="193" t="s">
        <v>161</v>
      </c>
      <c r="O13" s="193"/>
      <c r="P13" s="181"/>
    </row>
    <row r="14" s="172" customFormat="1" ht="36" customHeight="1" spans="1:16">
      <c r="A14" s="64">
        <v>10</v>
      </c>
      <c r="B14" s="64"/>
      <c r="C14" s="46"/>
      <c r="D14" s="184" t="s">
        <v>691</v>
      </c>
      <c r="E14" s="181" t="s">
        <v>184</v>
      </c>
      <c r="F14" s="181" t="s">
        <v>683</v>
      </c>
      <c r="G14" s="184" t="s">
        <v>144</v>
      </c>
      <c r="H14" s="181" t="s">
        <v>161</v>
      </c>
      <c r="I14" s="184" t="s">
        <v>663</v>
      </c>
      <c r="J14" s="181" t="s">
        <v>685</v>
      </c>
      <c r="K14" s="184" t="s">
        <v>692</v>
      </c>
      <c r="L14" s="203" t="s">
        <v>693</v>
      </c>
      <c r="M14" s="184" t="s">
        <v>663</v>
      </c>
      <c r="N14" s="193" t="s">
        <v>161</v>
      </c>
      <c r="O14" s="193"/>
      <c r="P14" s="181"/>
    </row>
    <row r="15" s="172" customFormat="1" ht="36" customHeight="1" spans="1:16">
      <c r="A15" s="64">
        <v>11</v>
      </c>
      <c r="B15" s="64"/>
      <c r="C15" s="46"/>
      <c r="D15" s="181" t="s">
        <v>694</v>
      </c>
      <c r="E15" s="181" t="s">
        <v>184</v>
      </c>
      <c r="F15" s="181" t="s">
        <v>683</v>
      </c>
      <c r="G15" s="184" t="s">
        <v>144</v>
      </c>
      <c r="H15" s="181" t="s">
        <v>161</v>
      </c>
      <c r="I15" s="184" t="s">
        <v>663</v>
      </c>
      <c r="J15" s="181" t="s">
        <v>685</v>
      </c>
      <c r="K15" s="184" t="s">
        <v>689</v>
      </c>
      <c r="L15" s="203" t="s">
        <v>695</v>
      </c>
      <c r="M15" s="184" t="s">
        <v>663</v>
      </c>
      <c r="N15" s="193" t="s">
        <v>161</v>
      </c>
      <c r="O15" s="193"/>
      <c r="P15" s="181"/>
    </row>
    <row r="16" s="172" customFormat="1" ht="36" customHeight="1" spans="1:16">
      <c r="A16" s="64">
        <v>13</v>
      </c>
      <c r="B16" s="64"/>
      <c r="C16" s="181" t="s">
        <v>43</v>
      </c>
      <c r="D16" s="181" t="s">
        <v>19</v>
      </c>
      <c r="E16" s="181" t="s">
        <v>184</v>
      </c>
      <c r="F16" s="181" t="s">
        <v>683</v>
      </c>
      <c r="G16" s="181" t="s">
        <v>161</v>
      </c>
      <c r="H16" s="181" t="s">
        <v>161</v>
      </c>
      <c r="I16" s="181" t="s">
        <v>684</v>
      </c>
      <c r="J16" s="181" t="s">
        <v>685</v>
      </c>
      <c r="K16" s="184" t="s">
        <v>696</v>
      </c>
      <c r="L16" s="184" t="s">
        <v>697</v>
      </c>
      <c r="M16" s="184" t="s">
        <v>663</v>
      </c>
      <c r="N16" s="64" t="s">
        <v>665</v>
      </c>
      <c r="O16" s="64" t="s">
        <v>666</v>
      </c>
      <c r="P16" s="181"/>
    </row>
    <row r="17" s="172" customFormat="1" ht="36" customHeight="1" spans="1:16">
      <c r="A17" s="64">
        <v>14</v>
      </c>
      <c r="B17" s="64"/>
      <c r="C17" s="181"/>
      <c r="D17" s="181" t="s">
        <v>20</v>
      </c>
      <c r="E17" s="181" t="s">
        <v>184</v>
      </c>
      <c r="F17" s="181" t="s">
        <v>683</v>
      </c>
      <c r="G17" s="181" t="s">
        <v>167</v>
      </c>
      <c r="H17" s="181" t="s">
        <v>161</v>
      </c>
      <c r="I17" s="181" t="s">
        <v>684</v>
      </c>
      <c r="J17" s="181" t="s">
        <v>685</v>
      </c>
      <c r="K17" s="184" t="s">
        <v>696</v>
      </c>
      <c r="L17" s="184" t="s">
        <v>698</v>
      </c>
      <c r="M17" s="184" t="s">
        <v>663</v>
      </c>
      <c r="N17" s="182" t="s">
        <v>699</v>
      </c>
      <c r="O17" s="182" t="s">
        <v>700</v>
      </c>
      <c r="P17" s="181"/>
    </row>
    <row r="18" s="172" customFormat="1" ht="36" customHeight="1" spans="1:16">
      <c r="A18" s="64">
        <v>15</v>
      </c>
      <c r="B18" s="64"/>
      <c r="C18" s="181"/>
      <c r="D18" s="181" t="s">
        <v>701</v>
      </c>
      <c r="E18" s="181" t="s">
        <v>184</v>
      </c>
      <c r="F18" s="181" t="s">
        <v>683</v>
      </c>
      <c r="G18" s="181" t="s">
        <v>144</v>
      </c>
      <c r="H18" s="181" t="s">
        <v>161</v>
      </c>
      <c r="I18" s="181" t="s">
        <v>684</v>
      </c>
      <c r="J18" s="181" t="s">
        <v>685</v>
      </c>
      <c r="K18" s="184" t="s">
        <v>702</v>
      </c>
      <c r="L18" s="184" t="s">
        <v>703</v>
      </c>
      <c r="M18" s="204" t="s">
        <v>663</v>
      </c>
      <c r="N18" s="193" t="s">
        <v>161</v>
      </c>
      <c r="O18" s="193"/>
      <c r="P18" s="181"/>
    </row>
    <row r="19" s="172" customFormat="1" ht="36" customHeight="1" spans="1:16">
      <c r="A19" s="64">
        <v>16</v>
      </c>
      <c r="B19" s="64"/>
      <c r="C19" s="181"/>
      <c r="D19" s="181" t="s">
        <v>170</v>
      </c>
      <c r="E19" s="181" t="s">
        <v>184</v>
      </c>
      <c r="F19" s="181" t="s">
        <v>683</v>
      </c>
      <c r="G19" s="181" t="s">
        <v>144</v>
      </c>
      <c r="H19" s="181" t="s">
        <v>161</v>
      </c>
      <c r="I19" s="181" t="s">
        <v>684</v>
      </c>
      <c r="J19" s="181" t="s">
        <v>685</v>
      </c>
      <c r="K19" s="184" t="s">
        <v>663</v>
      </c>
      <c r="L19" s="184" t="s">
        <v>704</v>
      </c>
      <c r="M19" s="204" t="s">
        <v>663</v>
      </c>
      <c r="N19" s="193" t="s">
        <v>161</v>
      </c>
      <c r="O19" s="193"/>
      <c r="P19" s="181"/>
    </row>
    <row r="20" s="172" customFormat="1" ht="36" customHeight="1" spans="1:16">
      <c r="A20" s="64">
        <v>17</v>
      </c>
      <c r="B20" s="64"/>
      <c r="C20" s="181"/>
      <c r="D20" s="181" t="s">
        <v>302</v>
      </c>
      <c r="E20" s="181" t="s">
        <v>184</v>
      </c>
      <c r="F20" s="181" t="s">
        <v>683</v>
      </c>
      <c r="G20" s="181" t="s">
        <v>144</v>
      </c>
      <c r="H20" s="181" t="s">
        <v>161</v>
      </c>
      <c r="I20" s="181" t="s">
        <v>663</v>
      </c>
      <c r="J20" s="181" t="s">
        <v>663</v>
      </c>
      <c r="K20" s="184" t="s">
        <v>663</v>
      </c>
      <c r="L20" s="184" t="s">
        <v>705</v>
      </c>
      <c r="M20" s="204" t="s">
        <v>663</v>
      </c>
      <c r="N20" s="193" t="s">
        <v>161</v>
      </c>
      <c r="O20" s="193"/>
      <c r="P20" s="181"/>
    </row>
    <row r="21" s="172" customFormat="1" ht="36" customHeight="1" spans="1:16">
      <c r="A21" s="64">
        <v>18</v>
      </c>
      <c r="B21" s="64"/>
      <c r="C21" s="181"/>
      <c r="D21" s="181" t="s">
        <v>706</v>
      </c>
      <c r="E21" s="181" t="s">
        <v>430</v>
      </c>
      <c r="F21" s="181" t="s">
        <v>683</v>
      </c>
      <c r="G21" s="181" t="s">
        <v>144</v>
      </c>
      <c r="H21" s="181" t="s">
        <v>161</v>
      </c>
      <c r="I21" s="181" t="s">
        <v>663</v>
      </c>
      <c r="J21" s="181" t="s">
        <v>663</v>
      </c>
      <c r="K21" s="184" t="s">
        <v>663</v>
      </c>
      <c r="L21" s="184" t="s">
        <v>707</v>
      </c>
      <c r="M21" s="204" t="s">
        <v>663</v>
      </c>
      <c r="N21" s="193" t="s">
        <v>161</v>
      </c>
      <c r="O21" s="193"/>
      <c r="P21" s="181"/>
    </row>
    <row r="22" s="172" customFormat="1" ht="36" customHeight="1" spans="1:16">
      <c r="A22" s="64">
        <v>19</v>
      </c>
      <c r="B22" s="64"/>
      <c r="C22" s="181" t="s">
        <v>44</v>
      </c>
      <c r="D22" s="181" t="s">
        <v>19</v>
      </c>
      <c r="E22" s="181" t="s">
        <v>430</v>
      </c>
      <c r="F22" s="181" t="s">
        <v>683</v>
      </c>
      <c r="G22" s="181" t="s">
        <v>161</v>
      </c>
      <c r="H22" s="181" t="s">
        <v>161</v>
      </c>
      <c r="I22" s="181" t="s">
        <v>684</v>
      </c>
      <c r="J22" s="181" t="s">
        <v>685</v>
      </c>
      <c r="K22" s="184" t="s">
        <v>708</v>
      </c>
      <c r="L22" s="203" t="s">
        <v>709</v>
      </c>
      <c r="M22" s="184" t="s">
        <v>663</v>
      </c>
      <c r="N22" s="64" t="s">
        <v>665</v>
      </c>
      <c r="O22" s="64" t="s">
        <v>666</v>
      </c>
      <c r="P22" s="181"/>
    </row>
    <row r="23" s="172" customFormat="1" ht="36" customHeight="1" spans="1:16">
      <c r="A23" s="64">
        <v>20</v>
      </c>
      <c r="B23" s="64"/>
      <c r="C23" s="181"/>
      <c r="D23" s="181" t="s">
        <v>20</v>
      </c>
      <c r="E23" s="181" t="s">
        <v>430</v>
      </c>
      <c r="F23" s="181" t="s">
        <v>683</v>
      </c>
      <c r="G23" s="181" t="s">
        <v>161</v>
      </c>
      <c r="H23" s="181" t="s">
        <v>161</v>
      </c>
      <c r="I23" s="181" t="s">
        <v>684</v>
      </c>
      <c r="J23" s="181" t="s">
        <v>685</v>
      </c>
      <c r="K23" s="184" t="s">
        <v>708</v>
      </c>
      <c r="L23" s="203" t="s">
        <v>710</v>
      </c>
      <c r="M23" s="184" t="s">
        <v>663</v>
      </c>
      <c r="N23" s="182" t="s">
        <v>711</v>
      </c>
      <c r="O23" s="64" t="s">
        <v>669</v>
      </c>
      <c r="P23" s="181"/>
    </row>
    <row r="24" s="172" customFormat="1" ht="36" customHeight="1" spans="1:16">
      <c r="A24" s="64">
        <v>21</v>
      </c>
      <c r="B24" s="64"/>
      <c r="C24" s="181"/>
      <c r="D24" s="181" t="s">
        <v>29</v>
      </c>
      <c r="E24" s="181" t="s">
        <v>184</v>
      </c>
      <c r="F24" s="181" t="s">
        <v>683</v>
      </c>
      <c r="G24" s="181" t="s">
        <v>144</v>
      </c>
      <c r="H24" s="181" t="s">
        <v>161</v>
      </c>
      <c r="I24" s="181" t="s">
        <v>712</v>
      </c>
      <c r="J24" s="184" t="s">
        <v>685</v>
      </c>
      <c r="K24" s="184" t="s">
        <v>713</v>
      </c>
      <c r="L24" s="203" t="s">
        <v>714</v>
      </c>
      <c r="M24" s="204" t="s">
        <v>663</v>
      </c>
      <c r="N24" s="193" t="s">
        <v>161</v>
      </c>
      <c r="O24" s="193"/>
      <c r="P24" s="181"/>
    </row>
    <row r="25" s="172" customFormat="1" ht="36" customHeight="1" spans="1:16">
      <c r="A25" s="64">
        <v>22</v>
      </c>
      <c r="B25" s="64"/>
      <c r="C25" s="181"/>
      <c r="D25" s="181" t="s">
        <v>537</v>
      </c>
      <c r="E25" s="181" t="s">
        <v>184</v>
      </c>
      <c r="F25" s="181" t="s">
        <v>683</v>
      </c>
      <c r="G25" s="181" t="s">
        <v>144</v>
      </c>
      <c r="H25" s="181" t="s">
        <v>161</v>
      </c>
      <c r="I25" s="181" t="s">
        <v>712</v>
      </c>
      <c r="J25" s="181" t="s">
        <v>685</v>
      </c>
      <c r="K25" s="184" t="s">
        <v>713</v>
      </c>
      <c r="L25" s="203" t="s">
        <v>714</v>
      </c>
      <c r="M25" s="204" t="s">
        <v>663</v>
      </c>
      <c r="N25" s="193" t="s">
        <v>161</v>
      </c>
      <c r="O25" s="193"/>
      <c r="P25" s="181"/>
    </row>
    <row r="26" s="172" customFormat="1" ht="36" customHeight="1" spans="1:16">
      <c r="A26" s="64">
        <v>23</v>
      </c>
      <c r="B26" s="181" t="s">
        <v>191</v>
      </c>
      <c r="C26" s="185" t="s">
        <v>23</v>
      </c>
      <c r="D26" s="186"/>
      <c r="E26" s="181" t="s">
        <v>184</v>
      </c>
      <c r="F26" s="181" t="s">
        <v>683</v>
      </c>
      <c r="G26" s="181" t="s">
        <v>172</v>
      </c>
      <c r="H26" s="181" t="s">
        <v>680</v>
      </c>
      <c r="I26" s="181" t="s">
        <v>684</v>
      </c>
      <c r="J26" s="181" t="s">
        <v>685</v>
      </c>
      <c r="K26" s="184" t="s">
        <v>715</v>
      </c>
      <c r="L26" s="190" t="s">
        <v>716</v>
      </c>
      <c r="M26" s="182" t="s">
        <v>663</v>
      </c>
      <c r="N26" s="64" t="s">
        <v>717</v>
      </c>
      <c r="O26" s="182" t="s">
        <v>718</v>
      </c>
      <c r="P26" s="181"/>
    </row>
    <row r="27" s="172" customFormat="1" ht="36" customHeight="1" spans="1:16">
      <c r="A27" s="64">
        <v>24</v>
      </c>
      <c r="B27" s="181"/>
      <c r="C27" s="185" t="s">
        <v>719</v>
      </c>
      <c r="D27" s="186"/>
      <c r="E27" s="181" t="s">
        <v>184</v>
      </c>
      <c r="F27" s="181" t="s">
        <v>683</v>
      </c>
      <c r="G27" s="181" t="s">
        <v>167</v>
      </c>
      <c r="H27" s="181" t="s">
        <v>161</v>
      </c>
      <c r="I27" s="181" t="s">
        <v>684</v>
      </c>
      <c r="J27" s="181" t="s">
        <v>685</v>
      </c>
      <c r="K27" s="184" t="s">
        <v>720</v>
      </c>
      <c r="L27" s="190" t="s">
        <v>721</v>
      </c>
      <c r="M27" s="182" t="s">
        <v>663</v>
      </c>
      <c r="N27" s="182" t="s">
        <v>722</v>
      </c>
      <c r="O27" s="182" t="s">
        <v>723</v>
      </c>
      <c r="P27" s="181"/>
    </row>
    <row r="28" s="172" customFormat="1" ht="36" customHeight="1" spans="1:16">
      <c r="A28" s="64">
        <v>25</v>
      </c>
      <c r="B28" s="181"/>
      <c r="C28" s="185" t="s">
        <v>25</v>
      </c>
      <c r="D28" s="186"/>
      <c r="E28" s="181" t="s">
        <v>184</v>
      </c>
      <c r="F28" s="181" t="s">
        <v>683</v>
      </c>
      <c r="G28" s="181" t="s">
        <v>167</v>
      </c>
      <c r="H28" s="181" t="s">
        <v>161</v>
      </c>
      <c r="I28" s="181" t="s">
        <v>724</v>
      </c>
      <c r="J28" s="181" t="s">
        <v>685</v>
      </c>
      <c r="K28" s="184" t="s">
        <v>663</v>
      </c>
      <c r="L28" s="190" t="s">
        <v>725</v>
      </c>
      <c r="M28" s="182" t="s">
        <v>663</v>
      </c>
      <c r="N28" s="182" t="s">
        <v>726</v>
      </c>
      <c r="O28" s="182" t="s">
        <v>723</v>
      </c>
      <c r="P28" s="181"/>
    </row>
    <row r="29" s="172" customFormat="1" ht="36" customHeight="1" spans="1:16">
      <c r="A29" s="64">
        <v>26</v>
      </c>
      <c r="B29" s="181"/>
      <c r="C29" s="185" t="s">
        <v>727</v>
      </c>
      <c r="D29" s="186"/>
      <c r="E29" s="181" t="s">
        <v>184</v>
      </c>
      <c r="F29" s="181" t="s">
        <v>683</v>
      </c>
      <c r="G29" s="181" t="s">
        <v>161</v>
      </c>
      <c r="H29" s="181" t="s">
        <v>161</v>
      </c>
      <c r="I29" s="181" t="s">
        <v>684</v>
      </c>
      <c r="J29" s="181" t="s">
        <v>685</v>
      </c>
      <c r="K29" s="184" t="s">
        <v>728</v>
      </c>
      <c r="L29" s="203" t="s">
        <v>709</v>
      </c>
      <c r="M29" s="182" t="s">
        <v>663</v>
      </c>
      <c r="N29" s="64" t="s">
        <v>729</v>
      </c>
      <c r="O29" s="64" t="s">
        <v>730</v>
      </c>
      <c r="P29" s="181"/>
    </row>
    <row r="30" s="172" customFormat="1" ht="36" customHeight="1" spans="1:16">
      <c r="A30" s="64">
        <v>27</v>
      </c>
      <c r="B30" s="181"/>
      <c r="C30" s="185" t="s">
        <v>27</v>
      </c>
      <c r="D30" s="186"/>
      <c r="E30" s="181" t="s">
        <v>430</v>
      </c>
      <c r="F30" s="181" t="s">
        <v>683</v>
      </c>
      <c r="G30" s="181" t="s">
        <v>167</v>
      </c>
      <c r="H30" s="181" t="s">
        <v>161</v>
      </c>
      <c r="I30" s="181" t="s">
        <v>712</v>
      </c>
      <c r="J30" s="181" t="s">
        <v>685</v>
      </c>
      <c r="K30" s="184" t="s">
        <v>663</v>
      </c>
      <c r="L30" s="190" t="s">
        <v>731</v>
      </c>
      <c r="M30" s="182" t="s">
        <v>663</v>
      </c>
      <c r="N30" s="64" t="s">
        <v>732</v>
      </c>
      <c r="O30" s="182" t="s">
        <v>733</v>
      </c>
      <c r="P30" s="181"/>
    </row>
    <row r="31" s="172" customFormat="1" ht="36" customHeight="1" spans="1:16">
      <c r="A31" s="64">
        <v>28</v>
      </c>
      <c r="B31" s="181"/>
      <c r="C31" s="185" t="s">
        <v>28</v>
      </c>
      <c r="D31" s="186"/>
      <c r="E31" s="181" t="s">
        <v>430</v>
      </c>
      <c r="F31" s="181" t="s">
        <v>683</v>
      </c>
      <c r="G31" s="181" t="s">
        <v>161</v>
      </c>
      <c r="H31" s="181" t="s">
        <v>161</v>
      </c>
      <c r="I31" s="181" t="s">
        <v>712</v>
      </c>
      <c r="J31" s="181" t="s">
        <v>685</v>
      </c>
      <c r="K31" s="184" t="s">
        <v>663</v>
      </c>
      <c r="L31" s="203" t="s">
        <v>734</v>
      </c>
      <c r="M31" s="204" t="s">
        <v>663</v>
      </c>
      <c r="N31" s="193" t="s">
        <v>161</v>
      </c>
      <c r="O31" s="193"/>
      <c r="P31" s="181"/>
    </row>
    <row r="32" s="172" customFormat="1" ht="36" customHeight="1" spans="1:16">
      <c r="A32" s="64">
        <v>29</v>
      </c>
      <c r="B32" s="181"/>
      <c r="C32" s="185" t="s">
        <v>29</v>
      </c>
      <c r="D32" s="186"/>
      <c r="E32" s="181" t="s">
        <v>430</v>
      </c>
      <c r="F32" s="181" t="s">
        <v>161</v>
      </c>
      <c r="G32" s="181" t="s">
        <v>161</v>
      </c>
      <c r="H32" s="181" t="s">
        <v>161</v>
      </c>
      <c r="I32" s="181" t="s">
        <v>663</v>
      </c>
      <c r="J32" s="181" t="s">
        <v>663</v>
      </c>
      <c r="K32" s="184" t="s">
        <v>713</v>
      </c>
      <c r="L32" s="203" t="s">
        <v>735</v>
      </c>
      <c r="M32" s="204" t="s">
        <v>663</v>
      </c>
      <c r="N32" s="193" t="s">
        <v>161</v>
      </c>
      <c r="O32" s="193"/>
      <c r="P32" s="181"/>
    </row>
    <row r="33" ht="36" customHeight="1" spans="1:15">
      <c r="A33" s="187" t="s">
        <v>736</v>
      </c>
      <c r="B33" s="187"/>
      <c r="C33" s="187"/>
      <c r="D33" s="187"/>
      <c r="E33" s="187"/>
      <c r="F33" s="187"/>
      <c r="G33" s="187"/>
      <c r="H33" s="187"/>
      <c r="I33" s="187"/>
      <c r="J33" s="187"/>
      <c r="K33" s="187"/>
      <c r="L33" s="187"/>
      <c r="M33" s="187"/>
      <c r="N33" s="187"/>
      <c r="O33" s="187"/>
    </row>
  </sheetData>
  <sheetProtection formatCells="0" insertHyperlinks="0" autoFilter="0"/>
  <autoFilter ref="A2:P33">
    <extLst/>
  </autoFilter>
  <mergeCells count="44">
    <mergeCell ref="A1:P1"/>
    <mergeCell ref="E2:O2"/>
    <mergeCell ref="I3:J3"/>
    <mergeCell ref="N7:O7"/>
    <mergeCell ref="N8:O8"/>
    <mergeCell ref="N9:O9"/>
    <mergeCell ref="N10:O10"/>
    <mergeCell ref="N13:O13"/>
    <mergeCell ref="N14:O14"/>
    <mergeCell ref="N15:O15"/>
    <mergeCell ref="N18:O18"/>
    <mergeCell ref="N19:O19"/>
    <mergeCell ref="N20:O20"/>
    <mergeCell ref="N21:O21"/>
    <mergeCell ref="N24:O24"/>
    <mergeCell ref="N25:O25"/>
    <mergeCell ref="C26:D26"/>
    <mergeCell ref="C27:D27"/>
    <mergeCell ref="C28:D28"/>
    <mergeCell ref="C29:D29"/>
    <mergeCell ref="C30:D30"/>
    <mergeCell ref="C31:D31"/>
    <mergeCell ref="N31:O31"/>
    <mergeCell ref="C32:D32"/>
    <mergeCell ref="N32:O32"/>
    <mergeCell ref="A33:O33"/>
    <mergeCell ref="A2:A4"/>
    <mergeCell ref="B2:B4"/>
    <mergeCell ref="B5:B25"/>
    <mergeCell ref="B26:B32"/>
    <mergeCell ref="C2:C4"/>
    <mergeCell ref="C5:C10"/>
    <mergeCell ref="C11:C15"/>
    <mergeCell ref="C16:C21"/>
    <mergeCell ref="C22:C25"/>
    <mergeCell ref="D2:D4"/>
    <mergeCell ref="E3:E4"/>
    <mergeCell ref="F3:F4"/>
    <mergeCell ref="G3:G4"/>
    <mergeCell ref="H3:H4"/>
    <mergeCell ref="K3:K4"/>
    <mergeCell ref="L3:L4"/>
    <mergeCell ref="M3:M4"/>
    <mergeCell ref="P2:P4"/>
  </mergeCells>
  <dataValidations count="6">
    <dataValidation type="list" allowBlank="1" showInputMessage="1" showErrorMessage="1" sqref="E$1:E$1048576">
      <formula1>"大学本科及以上,大学专科及以上"</formula1>
    </dataValidation>
    <dataValidation type="list" allowBlank="1" showInputMessage="1" showErrorMessage="1" sqref="F1:F7 F9:F1048576">
      <formula1>"工程类相关或相近专业,财务类相关或相近专业,综合类相关或相近专业,不限"</formula1>
    </dataValidation>
    <dataValidation type="list" allowBlank="1" showInputMessage="1" showErrorMessage="1" sqref="G$1:G$1048576">
      <formula1>"55岁及以下,50岁及以下,45岁及以下,40岁及以下,35岁及以下,30岁及以下,不限"</formula1>
    </dataValidation>
    <dataValidation type="list" allowBlank="1" showInputMessage="1" showErrorMessage="1" sqref="H$1:H$1048576">
      <formula1>"中共党员,不限"</formula1>
    </dataValidation>
    <dataValidation type="list" allowBlank="1" showInputMessage="1" showErrorMessage="1" sqref="I$1:I$1048576">
      <formula1>"高级及以上,中级及以上,助理级及以上,无"</formula1>
    </dataValidation>
    <dataValidation type="list" allowBlank="1" showInputMessage="1" showErrorMessage="1" sqref="J$1:J$1048576">
      <formula1>"工程师,经济师,会计师,馆员,政工师,不限,无"</formula1>
    </dataValidation>
  </dataValidations>
  <printOptions horizontalCentered="1"/>
  <pageMargins left="0.196527777777778" right="0.196527777777778" top="0.196527777777778" bottom="0.393055555555556" header="0.5" footer="0.5"/>
  <pageSetup paperSize="9" scale="47"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X76"/>
  <sheetViews>
    <sheetView view="pageBreakPreview" zoomScale="70" zoomScaleNormal="40" workbookViewId="0">
      <pane xSplit="4" ySplit="5" topLeftCell="E60" activePane="bottomRight" state="frozen"/>
      <selection/>
      <selection pane="topRight"/>
      <selection pane="bottomLeft"/>
      <selection pane="bottomRight" activeCell="Z75" sqref="Z75"/>
    </sheetView>
  </sheetViews>
  <sheetFormatPr defaultColWidth="9" defaultRowHeight="22.5"/>
  <cols>
    <col min="1" max="1" width="6.38333333333333" style="26" customWidth="1"/>
    <col min="2" max="2" width="10.8833333333333" style="26" customWidth="1"/>
    <col min="3" max="3" width="12.8" style="26" customWidth="1"/>
    <col min="4" max="4" width="12.675" style="26" customWidth="1"/>
    <col min="5" max="5" width="9.4" style="27" customWidth="1"/>
    <col min="6" max="9" width="4.55" style="19" customWidth="1"/>
    <col min="10" max="10" width="5" style="19" customWidth="1"/>
    <col min="11" max="13" width="5.175" style="19" customWidth="1"/>
    <col min="14" max="14" width="5.175" style="28" customWidth="1"/>
    <col min="15" max="15" width="5.175" style="29" customWidth="1"/>
    <col min="16" max="20" width="5.53333333333333" style="28" customWidth="1"/>
    <col min="21" max="21" width="5.53333333333333" style="30" customWidth="1"/>
    <col min="22" max="22" width="9.81666666666667" style="28" customWidth="1"/>
    <col min="23" max="23" width="10.3583333333333" style="31" customWidth="1"/>
    <col min="24" max="24" width="5.53333333333333" style="28" customWidth="1"/>
    <col min="25" max="25" width="12.2" style="19" customWidth="1"/>
    <col min="26" max="16384" width="9" style="19"/>
  </cols>
  <sheetData>
    <row r="1" s="19" customFormat="1" spans="1:24">
      <c r="A1" s="32" t="s">
        <v>0</v>
      </c>
      <c r="B1" s="26"/>
      <c r="C1" s="26"/>
      <c r="D1" s="26"/>
      <c r="E1" s="27"/>
      <c r="N1" s="28"/>
      <c r="O1" s="29"/>
      <c r="P1" s="28"/>
      <c r="Q1" s="28"/>
      <c r="R1" s="28"/>
      <c r="S1" s="28"/>
      <c r="T1" s="28"/>
      <c r="U1" s="30"/>
      <c r="V1" s="28"/>
      <c r="W1" s="31"/>
      <c r="X1" s="28"/>
    </row>
    <row r="2" s="20" customFormat="1" ht="33" customHeight="1" spans="1:24">
      <c r="A2" s="33" t="s">
        <v>737</v>
      </c>
      <c r="B2" s="33"/>
      <c r="C2" s="33"/>
      <c r="D2" s="33"/>
      <c r="E2" s="33"/>
      <c r="F2" s="33"/>
      <c r="G2" s="33"/>
      <c r="H2" s="33"/>
      <c r="I2" s="33"/>
      <c r="J2" s="33"/>
      <c r="K2" s="33"/>
      <c r="L2" s="33"/>
      <c r="M2" s="33"/>
      <c r="N2" s="33"/>
      <c r="O2" s="33"/>
      <c r="P2" s="33"/>
      <c r="Q2" s="33"/>
      <c r="R2" s="33"/>
      <c r="S2" s="33"/>
      <c r="T2" s="33"/>
      <c r="U2" s="104"/>
      <c r="V2" s="33"/>
      <c r="W2" s="105"/>
      <c r="X2" s="33"/>
    </row>
    <row r="3" s="21" customFormat="1" ht="29" customHeight="1" spans="1:206">
      <c r="A3" s="34" t="s">
        <v>2</v>
      </c>
      <c r="B3" s="34" t="s">
        <v>3</v>
      </c>
      <c r="C3" s="34"/>
      <c r="D3" s="34" t="s">
        <v>432</v>
      </c>
      <c r="E3" s="144" t="s">
        <v>5</v>
      </c>
      <c r="F3" s="38" t="s">
        <v>7</v>
      </c>
      <c r="G3" s="38"/>
      <c r="H3" s="38"/>
      <c r="I3" s="38"/>
      <c r="J3" s="38"/>
      <c r="K3" s="38" t="s">
        <v>8</v>
      </c>
      <c r="L3" s="38"/>
      <c r="M3" s="38"/>
      <c r="N3" s="38"/>
      <c r="O3" s="38"/>
      <c r="P3" s="38" t="s">
        <v>12</v>
      </c>
      <c r="Q3" s="38"/>
      <c r="R3" s="38"/>
      <c r="S3" s="38"/>
      <c r="T3" s="38"/>
      <c r="U3" s="154" t="s">
        <v>561</v>
      </c>
      <c r="V3" s="45" t="s">
        <v>56</v>
      </c>
      <c r="W3" s="117"/>
      <c r="X3" s="107"/>
      <c r="Y3" s="38" t="s">
        <v>13</v>
      </c>
      <c r="Z3" s="38"/>
      <c r="AA3" s="38"/>
      <c r="AB3" s="38"/>
      <c r="AC3" s="38"/>
      <c r="AD3" s="38"/>
      <c r="AE3" s="38"/>
      <c r="AF3" s="38"/>
      <c r="AG3" s="38"/>
      <c r="AH3" s="38"/>
      <c r="AI3" s="38"/>
      <c r="AJ3" s="38"/>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row>
    <row r="4" s="21" customFormat="1" ht="31" customHeight="1" spans="1:206">
      <c r="A4" s="34"/>
      <c r="B4" s="34"/>
      <c r="C4" s="34"/>
      <c r="D4" s="34"/>
      <c r="E4" s="144"/>
      <c r="F4" s="38" t="s">
        <v>14</v>
      </c>
      <c r="G4" s="38"/>
      <c r="H4" s="38"/>
      <c r="I4" s="38"/>
      <c r="J4" s="38"/>
      <c r="K4" s="38" t="s">
        <v>14</v>
      </c>
      <c r="L4" s="38"/>
      <c r="M4" s="38"/>
      <c r="N4" s="38"/>
      <c r="O4" s="38"/>
      <c r="P4" s="38" t="s">
        <v>14</v>
      </c>
      <c r="Q4" s="38"/>
      <c r="R4" s="38"/>
      <c r="S4" s="38"/>
      <c r="T4" s="38"/>
      <c r="U4" s="154"/>
      <c r="V4" s="45"/>
      <c r="W4" s="117"/>
      <c r="X4" s="110"/>
      <c r="Y4" s="38" t="s">
        <v>14</v>
      </c>
      <c r="Z4" s="38"/>
      <c r="AA4" s="38"/>
      <c r="AB4" s="38"/>
      <c r="AC4" s="38" t="s">
        <v>15</v>
      </c>
      <c r="AD4" s="38"/>
      <c r="AE4" s="38"/>
      <c r="AF4" s="38"/>
      <c r="AG4" s="95" t="s">
        <v>16</v>
      </c>
      <c r="AH4" s="95"/>
      <c r="AI4" s="95"/>
      <c r="AJ4" s="95"/>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row>
    <row r="5" s="21" customFormat="1" ht="78" customHeight="1" spans="1:206">
      <c r="A5" s="34"/>
      <c r="B5" s="34"/>
      <c r="C5" s="34"/>
      <c r="D5" s="34"/>
      <c r="E5" s="144"/>
      <c r="F5" s="38" t="s">
        <v>23</v>
      </c>
      <c r="G5" s="38" t="s">
        <v>24</v>
      </c>
      <c r="H5" s="38" t="s">
        <v>25</v>
      </c>
      <c r="I5" s="38" t="s">
        <v>26</v>
      </c>
      <c r="J5" s="45" t="s">
        <v>22</v>
      </c>
      <c r="K5" s="38" t="s">
        <v>27</v>
      </c>
      <c r="L5" s="38" t="s">
        <v>28</v>
      </c>
      <c r="M5" s="38" t="s">
        <v>29</v>
      </c>
      <c r="N5" s="38" t="s">
        <v>738</v>
      </c>
      <c r="O5" s="45" t="s">
        <v>22</v>
      </c>
      <c r="P5" s="38" t="s">
        <v>31</v>
      </c>
      <c r="Q5" s="38" t="s">
        <v>32</v>
      </c>
      <c r="R5" s="38" t="s">
        <v>33</v>
      </c>
      <c r="S5" s="38" t="s">
        <v>34</v>
      </c>
      <c r="T5" s="45" t="s">
        <v>22</v>
      </c>
      <c r="U5" s="154"/>
      <c r="V5" s="45"/>
      <c r="W5" s="117"/>
      <c r="X5" s="113"/>
      <c r="Y5" s="38" t="s">
        <v>35</v>
      </c>
      <c r="Z5" s="38" t="s">
        <v>36</v>
      </c>
      <c r="AA5" s="38" t="s">
        <v>33</v>
      </c>
      <c r="AB5" s="45" t="s">
        <v>22</v>
      </c>
      <c r="AC5" s="38" t="s">
        <v>35</v>
      </c>
      <c r="AD5" s="38" t="s">
        <v>36</v>
      </c>
      <c r="AE5" s="38" t="s">
        <v>33</v>
      </c>
      <c r="AF5" s="45" t="s">
        <v>22</v>
      </c>
      <c r="AG5" s="38" t="s">
        <v>35</v>
      </c>
      <c r="AH5" s="38" t="s">
        <v>36</v>
      </c>
      <c r="AI5" s="38" t="s">
        <v>33</v>
      </c>
      <c r="AJ5" s="45" t="s">
        <v>22</v>
      </c>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row>
    <row r="6" s="21" customFormat="1" ht="26" customHeight="1" spans="1:206">
      <c r="A6" s="46">
        <f>ROW()-5</f>
        <v>1</v>
      </c>
      <c r="B6" s="46" t="s">
        <v>37</v>
      </c>
      <c r="C6" s="34" t="s">
        <v>38</v>
      </c>
      <c r="D6" s="34" t="s">
        <v>739</v>
      </c>
      <c r="E6" s="34"/>
      <c r="F6" s="38" t="s">
        <v>40</v>
      </c>
      <c r="G6" s="38"/>
      <c r="H6" s="38"/>
      <c r="I6" s="38"/>
      <c r="J6" s="45">
        <v>25</v>
      </c>
      <c r="K6" s="38" t="s">
        <v>40</v>
      </c>
      <c r="L6" s="38"/>
      <c r="M6" s="38"/>
      <c r="N6" s="38"/>
      <c r="O6" s="38"/>
      <c r="P6" s="96">
        <v>2</v>
      </c>
      <c r="Q6" s="96">
        <v>2</v>
      </c>
      <c r="R6" s="96">
        <v>1</v>
      </c>
      <c r="S6" s="96"/>
      <c r="T6" s="97">
        <f>SUM(P6:S6)</f>
        <v>5</v>
      </c>
      <c r="U6" s="118"/>
      <c r="V6" s="97">
        <f>T6+J6</f>
        <v>30</v>
      </c>
      <c r="W6" s="119"/>
      <c r="X6" s="97"/>
      <c r="Y6" s="38"/>
      <c r="Z6" s="38"/>
      <c r="AA6" s="38"/>
      <c r="AB6" s="45"/>
      <c r="AC6" s="38"/>
      <c r="AD6" s="38"/>
      <c r="AE6" s="38"/>
      <c r="AF6" s="45"/>
      <c r="AG6" s="38"/>
      <c r="AH6" s="38"/>
      <c r="AI6" s="38"/>
      <c r="AJ6" s="45"/>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row>
    <row r="7" s="19" customFormat="1" ht="25" customHeight="1" spans="1:36">
      <c r="A7" s="46">
        <f t="shared" ref="A7:A16" si="0">ROW()-5</f>
        <v>2</v>
      </c>
      <c r="B7" s="46"/>
      <c r="C7" s="46" t="s">
        <v>45</v>
      </c>
      <c r="D7" s="46" t="s">
        <v>46</v>
      </c>
      <c r="E7" s="63">
        <v>137.1</v>
      </c>
      <c r="F7" s="64">
        <v>0</v>
      </c>
      <c r="G7" s="64">
        <v>1</v>
      </c>
      <c r="H7" s="64">
        <v>1</v>
      </c>
      <c r="I7" s="64">
        <v>1</v>
      </c>
      <c r="J7" s="70">
        <f>SUM(F7:I9)</f>
        <v>3</v>
      </c>
      <c r="K7" s="64">
        <v>1</v>
      </c>
      <c r="L7" s="64">
        <v>6</v>
      </c>
      <c r="M7" s="64">
        <v>1</v>
      </c>
      <c r="N7" s="64"/>
      <c r="O7" s="98">
        <f t="shared" ref="O7:O9" si="1">SUM(K7:M7)</f>
        <v>8</v>
      </c>
      <c r="P7" s="96">
        <v>4</v>
      </c>
      <c r="Q7" s="96">
        <v>1</v>
      </c>
      <c r="R7" s="96">
        <v>1</v>
      </c>
      <c r="S7" s="96">
        <v>0</v>
      </c>
      <c r="T7" s="97">
        <f t="shared" ref="T7:T14" si="2">SUM(P7:S7)</f>
        <v>6</v>
      </c>
      <c r="U7" s="118"/>
      <c r="V7" s="97">
        <f>J7+O7+T7</f>
        <v>17</v>
      </c>
      <c r="W7" s="119"/>
      <c r="X7" s="97"/>
      <c r="Y7" s="96">
        <v>1</v>
      </c>
      <c r="Z7" s="96">
        <v>1</v>
      </c>
      <c r="AA7" s="96"/>
      <c r="AB7" s="97">
        <f t="shared" ref="AB7:AB14" si="3">SUM(Y7:AA7)</f>
        <v>2</v>
      </c>
      <c r="AC7" s="96">
        <v>0</v>
      </c>
      <c r="AD7" s="96">
        <v>0</v>
      </c>
      <c r="AE7" s="96"/>
      <c r="AF7" s="98">
        <f t="shared" ref="AF7:AF14" si="4">SUM(AC7:AD7)</f>
        <v>0</v>
      </c>
      <c r="AG7" s="64">
        <v>1</v>
      </c>
      <c r="AH7" s="64">
        <v>1</v>
      </c>
      <c r="AI7" s="64"/>
      <c r="AJ7" s="98">
        <f t="shared" ref="AJ7:AJ14" si="5">SUM(AG7:AI7)</f>
        <v>2</v>
      </c>
    </row>
    <row r="8" s="19" customFormat="1" ht="25" customHeight="1" spans="1:36">
      <c r="A8" s="46">
        <f t="shared" si="0"/>
        <v>3</v>
      </c>
      <c r="B8" s="46"/>
      <c r="C8" s="46"/>
      <c r="D8" s="46" t="s">
        <v>47</v>
      </c>
      <c r="E8" s="63">
        <v>140.969</v>
      </c>
      <c r="F8" s="64"/>
      <c r="G8" s="64"/>
      <c r="H8" s="64"/>
      <c r="I8" s="64"/>
      <c r="J8" s="70"/>
      <c r="K8" s="64">
        <v>1</v>
      </c>
      <c r="L8" s="64">
        <v>4</v>
      </c>
      <c r="M8" s="64">
        <v>1</v>
      </c>
      <c r="N8" s="64"/>
      <c r="O8" s="98">
        <f t="shared" si="1"/>
        <v>6</v>
      </c>
      <c r="P8" s="96">
        <v>2</v>
      </c>
      <c r="Q8" s="96">
        <v>1</v>
      </c>
      <c r="R8" s="96">
        <v>1</v>
      </c>
      <c r="S8" s="96">
        <v>0</v>
      </c>
      <c r="T8" s="97">
        <f t="shared" si="2"/>
        <v>4</v>
      </c>
      <c r="U8" s="118"/>
      <c r="V8" s="97">
        <f>J8+O8+T8</f>
        <v>10</v>
      </c>
      <c r="W8" s="119"/>
      <c r="X8" s="97"/>
      <c r="Y8" s="96">
        <v>1</v>
      </c>
      <c r="Z8" s="96">
        <v>1</v>
      </c>
      <c r="AA8" s="96"/>
      <c r="AB8" s="97">
        <f t="shared" si="3"/>
        <v>2</v>
      </c>
      <c r="AC8" s="96">
        <v>0</v>
      </c>
      <c r="AD8" s="96">
        <v>0</v>
      </c>
      <c r="AE8" s="96"/>
      <c r="AF8" s="98">
        <f t="shared" si="4"/>
        <v>0</v>
      </c>
      <c r="AG8" s="64">
        <v>1</v>
      </c>
      <c r="AH8" s="64">
        <v>1</v>
      </c>
      <c r="AI8" s="64"/>
      <c r="AJ8" s="98">
        <f t="shared" si="5"/>
        <v>2</v>
      </c>
    </row>
    <row r="9" s="19" customFormat="1" ht="25" customHeight="1" spans="1:36">
      <c r="A9" s="46">
        <f t="shared" si="0"/>
        <v>4</v>
      </c>
      <c r="B9" s="46"/>
      <c r="C9" s="46"/>
      <c r="D9" s="46" t="s">
        <v>48</v>
      </c>
      <c r="E9" s="63">
        <v>87.155</v>
      </c>
      <c r="F9" s="64"/>
      <c r="G9" s="64"/>
      <c r="H9" s="64"/>
      <c r="I9" s="64"/>
      <c r="J9" s="70"/>
      <c r="K9" s="64">
        <v>1</v>
      </c>
      <c r="L9" s="64">
        <v>4</v>
      </c>
      <c r="M9" s="64">
        <v>1</v>
      </c>
      <c r="N9" s="64"/>
      <c r="O9" s="98">
        <f t="shared" si="1"/>
        <v>6</v>
      </c>
      <c r="P9" s="96">
        <v>2</v>
      </c>
      <c r="Q9" s="96">
        <v>1</v>
      </c>
      <c r="R9" s="96">
        <v>1</v>
      </c>
      <c r="S9" s="96">
        <v>0</v>
      </c>
      <c r="T9" s="97">
        <f t="shared" si="2"/>
        <v>4</v>
      </c>
      <c r="U9" s="118"/>
      <c r="V9" s="97">
        <f>J9+O9+T9</f>
        <v>10</v>
      </c>
      <c r="W9" s="119"/>
      <c r="X9" s="97"/>
      <c r="Y9" s="96">
        <v>1</v>
      </c>
      <c r="Z9" s="96">
        <v>1</v>
      </c>
      <c r="AA9" s="96"/>
      <c r="AB9" s="97">
        <f t="shared" si="3"/>
        <v>2</v>
      </c>
      <c r="AC9" s="96">
        <v>0</v>
      </c>
      <c r="AD9" s="96">
        <v>0</v>
      </c>
      <c r="AE9" s="96"/>
      <c r="AF9" s="98">
        <f t="shared" si="4"/>
        <v>0</v>
      </c>
      <c r="AG9" s="64">
        <v>1</v>
      </c>
      <c r="AH9" s="64">
        <v>1</v>
      </c>
      <c r="AI9" s="64"/>
      <c r="AJ9" s="98">
        <f t="shared" si="5"/>
        <v>2</v>
      </c>
    </row>
    <row r="10" s="19" customFormat="1" ht="25" customHeight="1" spans="1:36">
      <c r="A10" s="46">
        <f t="shared" si="0"/>
        <v>5</v>
      </c>
      <c r="B10" s="46"/>
      <c r="C10" s="46" t="s">
        <v>49</v>
      </c>
      <c r="D10" s="46" t="s">
        <v>50</v>
      </c>
      <c r="E10" s="63">
        <v>124.902</v>
      </c>
      <c r="F10" s="64">
        <v>0</v>
      </c>
      <c r="G10" s="64">
        <v>1</v>
      </c>
      <c r="H10" s="64">
        <v>1</v>
      </c>
      <c r="I10" s="64">
        <v>1</v>
      </c>
      <c r="J10" s="70">
        <f>SUM(F10:I10)</f>
        <v>3</v>
      </c>
      <c r="K10" s="64">
        <v>1</v>
      </c>
      <c r="L10" s="64">
        <v>6</v>
      </c>
      <c r="M10" s="64">
        <v>1</v>
      </c>
      <c r="N10" s="74"/>
      <c r="O10" s="98">
        <f t="shared" ref="O10:O14" si="6">SUM(K10:N10)</f>
        <v>8</v>
      </c>
      <c r="P10" s="96">
        <v>2</v>
      </c>
      <c r="Q10" s="96">
        <v>3</v>
      </c>
      <c r="R10" s="96">
        <v>1</v>
      </c>
      <c r="S10" s="96">
        <v>2</v>
      </c>
      <c r="T10" s="97">
        <f t="shared" si="2"/>
        <v>8</v>
      </c>
      <c r="U10" s="118">
        <f>E10/100*15</f>
        <v>18.7353</v>
      </c>
      <c r="V10" s="155">
        <f>J10+O10+T10+U10</f>
        <v>37.7353</v>
      </c>
      <c r="W10" s="119"/>
      <c r="X10" s="97"/>
      <c r="Y10" s="96">
        <v>1</v>
      </c>
      <c r="Z10" s="96">
        <v>1</v>
      </c>
      <c r="AA10" s="96">
        <v>13</v>
      </c>
      <c r="AB10" s="97">
        <f t="shared" si="3"/>
        <v>15</v>
      </c>
      <c r="AC10" s="96">
        <v>0</v>
      </c>
      <c r="AD10" s="96">
        <v>0</v>
      </c>
      <c r="AE10" s="96">
        <v>0</v>
      </c>
      <c r="AF10" s="98">
        <f t="shared" si="4"/>
        <v>0</v>
      </c>
      <c r="AG10" s="64">
        <v>1</v>
      </c>
      <c r="AH10" s="64">
        <v>1</v>
      </c>
      <c r="AI10" s="64">
        <v>13</v>
      </c>
      <c r="AJ10" s="98">
        <f t="shared" si="5"/>
        <v>15</v>
      </c>
    </row>
    <row r="11" s="19" customFormat="1" ht="25" customHeight="1" spans="1:36">
      <c r="A11" s="46">
        <f t="shared" si="0"/>
        <v>6</v>
      </c>
      <c r="B11" s="46"/>
      <c r="C11" s="46"/>
      <c r="D11" s="46" t="s">
        <v>51</v>
      </c>
      <c r="E11" s="63">
        <v>109.664</v>
      </c>
      <c r="F11" s="64"/>
      <c r="G11" s="64"/>
      <c r="H11" s="64"/>
      <c r="I11" s="64"/>
      <c r="J11" s="70"/>
      <c r="K11" s="64">
        <v>1</v>
      </c>
      <c r="L11" s="64">
        <v>6</v>
      </c>
      <c r="M11" s="64">
        <v>1</v>
      </c>
      <c r="N11" s="64"/>
      <c r="O11" s="98">
        <f t="shared" si="6"/>
        <v>8</v>
      </c>
      <c r="P11" s="96">
        <v>2</v>
      </c>
      <c r="Q11" s="96">
        <v>1</v>
      </c>
      <c r="R11" s="96">
        <v>1</v>
      </c>
      <c r="S11" s="96">
        <v>0</v>
      </c>
      <c r="T11" s="97">
        <f t="shared" si="2"/>
        <v>4</v>
      </c>
      <c r="U11" s="118"/>
      <c r="V11" s="97">
        <f>J11+O11+T11</f>
        <v>12</v>
      </c>
      <c r="W11" s="119"/>
      <c r="X11" s="97"/>
      <c r="Y11" s="96">
        <v>1</v>
      </c>
      <c r="Z11" s="96">
        <v>1</v>
      </c>
      <c r="AA11" s="96"/>
      <c r="AB11" s="97">
        <f t="shared" si="3"/>
        <v>2</v>
      </c>
      <c r="AC11" s="96">
        <v>0</v>
      </c>
      <c r="AD11" s="96">
        <v>0</v>
      </c>
      <c r="AE11" s="96"/>
      <c r="AF11" s="98">
        <f t="shared" si="4"/>
        <v>0</v>
      </c>
      <c r="AG11" s="64">
        <v>1</v>
      </c>
      <c r="AH11" s="64">
        <v>1</v>
      </c>
      <c r="AI11" s="64"/>
      <c r="AJ11" s="98">
        <f t="shared" si="5"/>
        <v>2</v>
      </c>
    </row>
    <row r="12" s="19" customFormat="1" ht="25" customHeight="1" spans="1:36">
      <c r="A12" s="46">
        <f t="shared" si="0"/>
        <v>7</v>
      </c>
      <c r="B12" s="46"/>
      <c r="C12" s="46"/>
      <c r="D12" s="46" t="s">
        <v>52</v>
      </c>
      <c r="E12" s="63">
        <v>94.623</v>
      </c>
      <c r="F12" s="64"/>
      <c r="G12" s="64"/>
      <c r="H12" s="64"/>
      <c r="I12" s="64"/>
      <c r="J12" s="70"/>
      <c r="K12" s="64">
        <v>1</v>
      </c>
      <c r="L12" s="64">
        <v>4</v>
      </c>
      <c r="M12" s="64">
        <v>1</v>
      </c>
      <c r="N12" s="64"/>
      <c r="O12" s="98">
        <f t="shared" si="6"/>
        <v>6</v>
      </c>
      <c r="P12" s="96">
        <v>2</v>
      </c>
      <c r="Q12" s="96">
        <v>1</v>
      </c>
      <c r="R12" s="96">
        <v>1</v>
      </c>
      <c r="S12" s="96">
        <v>0</v>
      </c>
      <c r="T12" s="97">
        <f t="shared" si="2"/>
        <v>4</v>
      </c>
      <c r="U12" s="118"/>
      <c r="V12" s="97">
        <f>J12+O12+T12</f>
        <v>10</v>
      </c>
      <c r="W12" s="119"/>
      <c r="X12" s="97"/>
      <c r="Y12" s="96">
        <v>1</v>
      </c>
      <c r="Z12" s="96">
        <v>1</v>
      </c>
      <c r="AA12" s="96"/>
      <c r="AB12" s="97">
        <f t="shared" si="3"/>
        <v>2</v>
      </c>
      <c r="AC12" s="96">
        <v>0</v>
      </c>
      <c r="AD12" s="96">
        <v>0</v>
      </c>
      <c r="AE12" s="96"/>
      <c r="AF12" s="98">
        <f t="shared" si="4"/>
        <v>0</v>
      </c>
      <c r="AG12" s="64">
        <v>1</v>
      </c>
      <c r="AH12" s="64">
        <v>1</v>
      </c>
      <c r="AI12" s="64"/>
      <c r="AJ12" s="98">
        <f t="shared" si="5"/>
        <v>2</v>
      </c>
    </row>
    <row r="13" s="19" customFormat="1" ht="25" customHeight="1" spans="1:36">
      <c r="A13" s="46">
        <f t="shared" si="0"/>
        <v>8</v>
      </c>
      <c r="B13" s="46"/>
      <c r="C13" s="46" t="s">
        <v>53</v>
      </c>
      <c r="D13" s="46" t="s">
        <v>54</v>
      </c>
      <c r="E13" s="63">
        <v>57.597</v>
      </c>
      <c r="F13" s="64">
        <v>1</v>
      </c>
      <c r="G13" s="64">
        <v>1</v>
      </c>
      <c r="H13" s="64">
        <v>0</v>
      </c>
      <c r="I13" s="64">
        <v>1</v>
      </c>
      <c r="J13" s="70">
        <f>SUM(F13:I13)</f>
        <v>3</v>
      </c>
      <c r="K13" s="64">
        <v>1</v>
      </c>
      <c r="L13" s="64">
        <v>6</v>
      </c>
      <c r="M13" s="64">
        <v>1</v>
      </c>
      <c r="N13" s="64"/>
      <c r="O13" s="98">
        <f t="shared" si="6"/>
        <v>8</v>
      </c>
      <c r="P13" s="96">
        <v>0</v>
      </c>
      <c r="Q13" s="96">
        <v>1</v>
      </c>
      <c r="R13" s="96">
        <v>1</v>
      </c>
      <c r="S13" s="96">
        <v>0</v>
      </c>
      <c r="T13" s="97">
        <f t="shared" si="2"/>
        <v>2</v>
      </c>
      <c r="U13" s="118"/>
      <c r="V13" s="97">
        <f>J13+O13+T13</f>
        <v>13</v>
      </c>
      <c r="W13" s="119"/>
      <c r="X13" s="122"/>
      <c r="Y13" s="123">
        <v>1</v>
      </c>
      <c r="Z13" s="96">
        <v>1</v>
      </c>
      <c r="AA13" s="96"/>
      <c r="AB13" s="97">
        <f t="shared" si="3"/>
        <v>2</v>
      </c>
      <c r="AC13" s="96">
        <v>0</v>
      </c>
      <c r="AD13" s="96">
        <v>0</v>
      </c>
      <c r="AE13" s="96"/>
      <c r="AF13" s="98">
        <f t="shared" si="4"/>
        <v>0</v>
      </c>
      <c r="AG13" s="64">
        <v>1</v>
      </c>
      <c r="AH13" s="64">
        <v>1</v>
      </c>
      <c r="AI13" s="64"/>
      <c r="AJ13" s="98">
        <f t="shared" si="5"/>
        <v>2</v>
      </c>
    </row>
    <row r="14" s="19" customFormat="1" ht="25" customHeight="1" spans="1:36">
      <c r="A14" s="46">
        <f t="shared" si="0"/>
        <v>9</v>
      </c>
      <c r="B14" s="46"/>
      <c r="C14" s="46"/>
      <c r="D14" s="46" t="s">
        <v>55</v>
      </c>
      <c r="E14" s="63">
        <v>61.881</v>
      </c>
      <c r="F14" s="64"/>
      <c r="G14" s="64"/>
      <c r="H14" s="64"/>
      <c r="I14" s="64"/>
      <c r="J14" s="70"/>
      <c r="K14" s="64">
        <v>1</v>
      </c>
      <c r="L14" s="64">
        <v>4</v>
      </c>
      <c r="M14" s="64">
        <v>1</v>
      </c>
      <c r="N14" s="64"/>
      <c r="O14" s="98">
        <f t="shared" si="6"/>
        <v>6</v>
      </c>
      <c r="P14" s="96">
        <v>0</v>
      </c>
      <c r="Q14" s="96">
        <v>1</v>
      </c>
      <c r="R14" s="96">
        <v>0</v>
      </c>
      <c r="S14" s="96">
        <v>0</v>
      </c>
      <c r="T14" s="97">
        <f t="shared" si="2"/>
        <v>1</v>
      </c>
      <c r="U14" s="118"/>
      <c r="V14" s="97">
        <f>J14+O14+T14</f>
        <v>7</v>
      </c>
      <c r="W14" s="119"/>
      <c r="X14" s="122"/>
      <c r="Y14" s="123">
        <v>1</v>
      </c>
      <c r="Z14" s="96">
        <v>1</v>
      </c>
      <c r="AA14" s="96"/>
      <c r="AB14" s="97">
        <f t="shared" si="3"/>
        <v>2</v>
      </c>
      <c r="AC14" s="96">
        <v>0</v>
      </c>
      <c r="AD14" s="96">
        <v>0</v>
      </c>
      <c r="AE14" s="96"/>
      <c r="AF14" s="98">
        <f t="shared" si="4"/>
        <v>0</v>
      </c>
      <c r="AG14" s="64">
        <v>1</v>
      </c>
      <c r="AH14" s="64">
        <v>1</v>
      </c>
      <c r="AI14" s="64"/>
      <c r="AJ14" s="98">
        <f t="shared" si="5"/>
        <v>2</v>
      </c>
    </row>
    <row r="15" s="22" customFormat="1" ht="25" customHeight="1" spans="1:36">
      <c r="A15" s="46">
        <f t="shared" si="0"/>
        <v>10</v>
      </c>
      <c r="B15" s="46"/>
      <c r="C15" s="53" t="s">
        <v>56</v>
      </c>
      <c r="D15" s="53"/>
      <c r="E15" s="56">
        <f>SUM(E7:E14)</f>
        <v>813.891</v>
      </c>
      <c r="F15" s="53">
        <f>SUM(F7:F14)</f>
        <v>1</v>
      </c>
      <c r="G15" s="53">
        <f>SUM(G7:G14)</f>
        <v>3</v>
      </c>
      <c r="H15" s="53">
        <f>SUM(H7:H14)</f>
        <v>2</v>
      </c>
      <c r="I15" s="53">
        <f>SUM(I7:I14)</f>
        <v>3</v>
      </c>
      <c r="J15" s="53">
        <f>SUM(J6:J14)</f>
        <v>34</v>
      </c>
      <c r="K15" s="53">
        <f>SUM(K7:K14)</f>
        <v>8</v>
      </c>
      <c r="L15" s="53">
        <f>SUM(L7:L14)</f>
        <v>40</v>
      </c>
      <c r="M15" s="53">
        <f>SUM(M7:M14)</f>
        <v>8</v>
      </c>
      <c r="N15" s="53">
        <f>SUM(N7:N14)</f>
        <v>0</v>
      </c>
      <c r="O15" s="53">
        <f>SUM(O7:O14)</f>
        <v>56</v>
      </c>
      <c r="P15" s="53">
        <f t="shared" ref="P15:V15" si="7">SUM(P6:P14)</f>
        <v>16</v>
      </c>
      <c r="Q15" s="53">
        <f t="shared" si="7"/>
        <v>12</v>
      </c>
      <c r="R15" s="53">
        <f t="shared" si="7"/>
        <v>8</v>
      </c>
      <c r="S15" s="53">
        <f t="shared" si="7"/>
        <v>2</v>
      </c>
      <c r="T15" s="53">
        <f t="shared" si="7"/>
        <v>38</v>
      </c>
      <c r="U15" s="124">
        <f t="shared" si="7"/>
        <v>18.7353</v>
      </c>
      <c r="V15" s="156">
        <f t="shared" si="7"/>
        <v>146.7353</v>
      </c>
      <c r="W15" s="157">
        <f>T15/V15</f>
        <v>0.258969723031881</v>
      </c>
      <c r="X15" s="127"/>
      <c r="Y15" s="55">
        <f t="shared" ref="Y15:AD15" si="8">SUM(Y7:Y14)</f>
        <v>8</v>
      </c>
      <c r="Z15" s="53">
        <f t="shared" si="8"/>
        <v>8</v>
      </c>
      <c r="AA15" s="53">
        <f t="shared" si="8"/>
        <v>13</v>
      </c>
      <c r="AB15" s="53">
        <f t="shared" si="8"/>
        <v>29</v>
      </c>
      <c r="AC15" s="53">
        <f t="shared" si="8"/>
        <v>0</v>
      </c>
      <c r="AD15" s="53">
        <f t="shared" si="8"/>
        <v>0</v>
      </c>
      <c r="AE15" s="53"/>
      <c r="AF15" s="53">
        <f>SUM(AF7:AF14)</f>
        <v>0</v>
      </c>
      <c r="AG15" s="53">
        <f>SUM(AG7:AG14)</f>
        <v>8</v>
      </c>
      <c r="AH15" s="53">
        <f>SUM(AH7:AH14)</f>
        <v>8</v>
      </c>
      <c r="AI15" s="53">
        <f>SUM(AI7:AI14)</f>
        <v>13</v>
      </c>
      <c r="AJ15" s="53">
        <f>SUM(AJ7:AJ14)</f>
        <v>29</v>
      </c>
    </row>
    <row r="16" s="19" customFormat="1" ht="25" customHeight="1" spans="1:36">
      <c r="A16" s="46">
        <f t="shared" si="0"/>
        <v>11</v>
      </c>
      <c r="B16" s="57" t="s">
        <v>57</v>
      </c>
      <c r="C16" s="34" t="s">
        <v>38</v>
      </c>
      <c r="D16" s="58" t="s">
        <v>739</v>
      </c>
      <c r="E16" s="59"/>
      <c r="F16" s="50" t="s">
        <v>40</v>
      </c>
      <c r="G16" s="47"/>
      <c r="H16" s="47"/>
      <c r="I16" s="94"/>
      <c r="J16" s="45">
        <v>25</v>
      </c>
      <c r="K16" s="50" t="s">
        <v>40</v>
      </c>
      <c r="L16" s="47"/>
      <c r="M16" s="47"/>
      <c r="N16" s="47"/>
      <c r="O16" s="94"/>
      <c r="P16" s="96">
        <v>3</v>
      </c>
      <c r="Q16" s="96">
        <v>2</v>
      </c>
      <c r="R16" s="96">
        <v>2</v>
      </c>
      <c r="S16" s="96">
        <v>2</v>
      </c>
      <c r="T16" s="97">
        <f>SUM(P16:S16)</f>
        <v>9</v>
      </c>
      <c r="U16" s="118"/>
      <c r="V16" s="97">
        <f>J16+T16</f>
        <v>34</v>
      </c>
      <c r="W16" s="128"/>
      <c r="X16" s="129"/>
      <c r="Y16" s="130"/>
      <c r="Z16" s="130"/>
      <c r="AA16" s="130"/>
      <c r="AB16" s="130"/>
      <c r="AC16" s="130"/>
      <c r="AD16" s="130"/>
      <c r="AE16" s="130"/>
      <c r="AF16" s="130"/>
      <c r="AG16" s="130"/>
      <c r="AH16" s="130"/>
      <c r="AI16" s="130"/>
      <c r="AJ16" s="130"/>
    </row>
    <row r="17" s="19" customFormat="1" ht="25" customHeight="1" spans="1:24">
      <c r="A17" s="46">
        <f t="shared" ref="A17:A27" si="9">ROW()-5</f>
        <v>12</v>
      </c>
      <c r="B17" s="60"/>
      <c r="C17" s="46" t="s">
        <v>58</v>
      </c>
      <c r="D17" s="46" t="s">
        <v>59</v>
      </c>
      <c r="E17" s="63">
        <v>95.565</v>
      </c>
      <c r="F17" s="64">
        <v>0</v>
      </c>
      <c r="G17" s="64">
        <v>1</v>
      </c>
      <c r="H17" s="64">
        <v>1</v>
      </c>
      <c r="I17" s="64">
        <v>1</v>
      </c>
      <c r="J17" s="70">
        <f>SUM(F17:I18)</f>
        <v>3</v>
      </c>
      <c r="K17" s="64">
        <v>1</v>
      </c>
      <c r="L17" s="64">
        <v>3</v>
      </c>
      <c r="M17" s="64">
        <v>2</v>
      </c>
      <c r="N17" s="64">
        <v>1</v>
      </c>
      <c r="O17" s="98">
        <f t="shared" ref="O17:O27" si="10">SUM(K17:N17)</f>
        <v>7</v>
      </c>
      <c r="P17" s="96">
        <v>5</v>
      </c>
      <c r="Q17" s="96">
        <v>1</v>
      </c>
      <c r="R17" s="96">
        <v>1</v>
      </c>
      <c r="S17" s="96">
        <v>2</v>
      </c>
      <c r="T17" s="97">
        <f t="shared" ref="T17:T27" si="11">SUM(P17:S17)</f>
        <v>9</v>
      </c>
      <c r="U17" s="118"/>
      <c r="V17" s="97">
        <f>J17+O17+T17</f>
        <v>19</v>
      </c>
      <c r="W17" s="128"/>
      <c r="X17" s="129"/>
    </row>
    <row r="18" s="19" customFormat="1" ht="25" customHeight="1" spans="1:24">
      <c r="A18" s="46">
        <f t="shared" si="9"/>
        <v>13</v>
      </c>
      <c r="B18" s="60"/>
      <c r="C18" s="46"/>
      <c r="D18" s="46" t="s">
        <v>60</v>
      </c>
      <c r="E18" s="63">
        <v>84.389</v>
      </c>
      <c r="F18" s="64"/>
      <c r="G18" s="64"/>
      <c r="H18" s="64"/>
      <c r="I18" s="64"/>
      <c r="J18" s="70"/>
      <c r="K18" s="64">
        <v>1</v>
      </c>
      <c r="L18" s="64">
        <v>2</v>
      </c>
      <c r="M18" s="64">
        <v>2</v>
      </c>
      <c r="N18" s="64">
        <v>1</v>
      </c>
      <c r="O18" s="98">
        <f t="shared" si="10"/>
        <v>6</v>
      </c>
      <c r="P18" s="96">
        <v>3</v>
      </c>
      <c r="Q18" s="96">
        <v>1</v>
      </c>
      <c r="R18" s="96"/>
      <c r="S18" s="96"/>
      <c r="T18" s="97">
        <f t="shared" si="11"/>
        <v>4</v>
      </c>
      <c r="U18" s="118"/>
      <c r="V18" s="97">
        <f>J18+O18+T18</f>
        <v>10</v>
      </c>
      <c r="W18" s="128"/>
      <c r="X18" s="129"/>
    </row>
    <row r="19" s="19" customFormat="1" ht="25" customHeight="1" spans="1:24">
      <c r="A19" s="46">
        <f t="shared" si="9"/>
        <v>14</v>
      </c>
      <c r="B19" s="60"/>
      <c r="C19" s="46" t="s">
        <v>61</v>
      </c>
      <c r="D19" s="46" t="s">
        <v>62</v>
      </c>
      <c r="E19" s="63">
        <v>82.006</v>
      </c>
      <c r="F19" s="64">
        <v>0</v>
      </c>
      <c r="G19" s="64">
        <v>1</v>
      </c>
      <c r="H19" s="64">
        <v>1</v>
      </c>
      <c r="I19" s="64">
        <v>1</v>
      </c>
      <c r="J19" s="70">
        <f>SUM(F19:I19)</f>
        <v>3</v>
      </c>
      <c r="K19" s="64">
        <v>1</v>
      </c>
      <c r="L19" s="64">
        <v>3</v>
      </c>
      <c r="M19" s="64">
        <v>2</v>
      </c>
      <c r="N19" s="64">
        <v>2</v>
      </c>
      <c r="O19" s="98">
        <f t="shared" si="10"/>
        <v>8</v>
      </c>
      <c r="P19" s="96">
        <v>3</v>
      </c>
      <c r="Q19" s="96">
        <v>1</v>
      </c>
      <c r="R19" s="96">
        <v>1</v>
      </c>
      <c r="S19" s="96">
        <v>1</v>
      </c>
      <c r="T19" s="97">
        <f t="shared" si="11"/>
        <v>6</v>
      </c>
      <c r="U19" s="118"/>
      <c r="V19" s="97">
        <f t="shared" ref="V19:V27" si="12">J19+O19+T19</f>
        <v>17</v>
      </c>
      <c r="W19" s="128"/>
      <c r="X19" s="129"/>
    </row>
    <row r="20" s="19" customFormat="1" ht="25" customHeight="1" spans="1:24">
      <c r="A20" s="46">
        <f t="shared" si="9"/>
        <v>15</v>
      </c>
      <c r="B20" s="60"/>
      <c r="C20" s="46"/>
      <c r="D20" s="46" t="s">
        <v>63</v>
      </c>
      <c r="E20" s="63">
        <v>134.022</v>
      </c>
      <c r="F20" s="64"/>
      <c r="G20" s="64"/>
      <c r="H20" s="64"/>
      <c r="I20" s="64"/>
      <c r="J20" s="70"/>
      <c r="K20" s="64">
        <v>1</v>
      </c>
      <c r="L20" s="64">
        <v>3</v>
      </c>
      <c r="M20" s="64">
        <v>2</v>
      </c>
      <c r="N20" s="64">
        <v>2</v>
      </c>
      <c r="O20" s="98">
        <f t="shared" si="10"/>
        <v>8</v>
      </c>
      <c r="P20" s="96">
        <v>3</v>
      </c>
      <c r="Q20" s="96">
        <v>1</v>
      </c>
      <c r="R20" s="96">
        <v>1</v>
      </c>
      <c r="S20" s="96">
        <v>1</v>
      </c>
      <c r="T20" s="97">
        <f t="shared" si="11"/>
        <v>6</v>
      </c>
      <c r="U20" s="118"/>
      <c r="V20" s="97">
        <f t="shared" si="12"/>
        <v>14</v>
      </c>
      <c r="W20" s="128"/>
      <c r="X20" s="129"/>
    </row>
    <row r="21" s="19" customFormat="1" ht="25" customHeight="1" spans="1:24">
      <c r="A21" s="46">
        <f t="shared" si="9"/>
        <v>16</v>
      </c>
      <c r="B21" s="60"/>
      <c r="C21" s="46"/>
      <c r="D21" s="46" t="s">
        <v>64</v>
      </c>
      <c r="E21" s="63">
        <v>106.543</v>
      </c>
      <c r="F21" s="64"/>
      <c r="G21" s="64"/>
      <c r="H21" s="64"/>
      <c r="I21" s="64"/>
      <c r="J21" s="70"/>
      <c r="K21" s="64">
        <v>1</v>
      </c>
      <c r="L21" s="64">
        <v>3</v>
      </c>
      <c r="M21" s="64">
        <v>2</v>
      </c>
      <c r="N21" s="64">
        <v>2</v>
      </c>
      <c r="O21" s="98">
        <f t="shared" si="10"/>
        <v>8</v>
      </c>
      <c r="P21" s="96">
        <v>3</v>
      </c>
      <c r="Q21" s="96">
        <v>1</v>
      </c>
      <c r="R21" s="96">
        <v>1</v>
      </c>
      <c r="S21" s="96">
        <v>1</v>
      </c>
      <c r="T21" s="97">
        <f t="shared" si="11"/>
        <v>6</v>
      </c>
      <c r="U21" s="118"/>
      <c r="V21" s="97">
        <f t="shared" si="12"/>
        <v>14</v>
      </c>
      <c r="W21" s="128"/>
      <c r="X21" s="129"/>
    </row>
    <row r="22" s="19" customFormat="1" ht="25" customHeight="1" spans="1:24">
      <c r="A22" s="46">
        <f t="shared" si="9"/>
        <v>17</v>
      </c>
      <c r="B22" s="60"/>
      <c r="C22" s="46"/>
      <c r="D22" s="46" t="s">
        <v>65</v>
      </c>
      <c r="E22" s="63">
        <f>100.209+5</f>
        <v>105.209</v>
      </c>
      <c r="F22" s="64"/>
      <c r="G22" s="64"/>
      <c r="H22" s="64"/>
      <c r="I22" s="64"/>
      <c r="J22" s="70"/>
      <c r="K22" s="64">
        <v>1</v>
      </c>
      <c r="L22" s="64">
        <v>3</v>
      </c>
      <c r="M22" s="64">
        <v>2</v>
      </c>
      <c r="N22" s="64">
        <v>2</v>
      </c>
      <c r="O22" s="98">
        <f t="shared" si="10"/>
        <v>8</v>
      </c>
      <c r="P22" s="96">
        <v>3</v>
      </c>
      <c r="Q22" s="96">
        <v>1</v>
      </c>
      <c r="R22" s="96">
        <v>1</v>
      </c>
      <c r="S22" s="96">
        <v>1</v>
      </c>
      <c r="T22" s="97">
        <f t="shared" si="11"/>
        <v>6</v>
      </c>
      <c r="U22" s="118"/>
      <c r="V22" s="97">
        <f t="shared" si="12"/>
        <v>14</v>
      </c>
      <c r="W22" s="128"/>
      <c r="X22" s="129"/>
    </row>
    <row r="23" s="19" customFormat="1" ht="25" customHeight="1" spans="1:24">
      <c r="A23" s="46">
        <f t="shared" si="9"/>
        <v>18</v>
      </c>
      <c r="B23" s="60"/>
      <c r="C23" s="46"/>
      <c r="D23" s="46" t="s">
        <v>66</v>
      </c>
      <c r="E23" s="63">
        <v>73.771</v>
      </c>
      <c r="F23" s="64"/>
      <c r="G23" s="64"/>
      <c r="H23" s="64"/>
      <c r="I23" s="64"/>
      <c r="J23" s="70"/>
      <c r="K23" s="64">
        <v>1</v>
      </c>
      <c r="L23" s="64">
        <v>3</v>
      </c>
      <c r="M23" s="64">
        <v>2</v>
      </c>
      <c r="N23" s="64">
        <v>2</v>
      </c>
      <c r="O23" s="98">
        <f t="shared" si="10"/>
        <v>8</v>
      </c>
      <c r="P23" s="96">
        <v>3</v>
      </c>
      <c r="Q23" s="96">
        <v>1</v>
      </c>
      <c r="R23" s="96">
        <v>1</v>
      </c>
      <c r="S23" s="96">
        <v>1</v>
      </c>
      <c r="T23" s="97">
        <f t="shared" si="11"/>
        <v>6</v>
      </c>
      <c r="U23" s="118">
        <f>E23/100*15</f>
        <v>11.06565</v>
      </c>
      <c r="V23" s="97">
        <f>J23+O23+T23+11</f>
        <v>25</v>
      </c>
      <c r="W23" s="128"/>
      <c r="X23" s="129"/>
    </row>
    <row r="24" s="19" customFormat="1" ht="25" customHeight="1" spans="1:24">
      <c r="A24" s="46">
        <f t="shared" si="9"/>
        <v>19</v>
      </c>
      <c r="B24" s="60"/>
      <c r="C24" s="46" t="s">
        <v>67</v>
      </c>
      <c r="D24" s="46" t="s">
        <v>68</v>
      </c>
      <c r="E24" s="63">
        <v>163</v>
      </c>
      <c r="F24" s="64">
        <v>0</v>
      </c>
      <c r="G24" s="64">
        <v>1</v>
      </c>
      <c r="H24" s="64">
        <v>1</v>
      </c>
      <c r="I24" s="64">
        <v>1</v>
      </c>
      <c r="J24" s="70">
        <f>SUM(F24:I24)</f>
        <v>3</v>
      </c>
      <c r="K24" s="64">
        <v>1</v>
      </c>
      <c r="L24" s="64">
        <v>4</v>
      </c>
      <c r="M24" s="64">
        <v>2</v>
      </c>
      <c r="N24" s="64">
        <v>1</v>
      </c>
      <c r="O24" s="98">
        <f t="shared" si="10"/>
        <v>8</v>
      </c>
      <c r="P24" s="96">
        <v>5</v>
      </c>
      <c r="Q24" s="96">
        <v>2</v>
      </c>
      <c r="R24" s="96">
        <v>1</v>
      </c>
      <c r="S24" s="96">
        <v>1</v>
      </c>
      <c r="T24" s="97">
        <f t="shared" si="11"/>
        <v>9</v>
      </c>
      <c r="U24" s="118"/>
      <c r="V24" s="97">
        <f t="shared" si="12"/>
        <v>20</v>
      </c>
      <c r="W24" s="128"/>
      <c r="X24" s="129"/>
    </row>
    <row r="25" s="19" customFormat="1" ht="25" customHeight="1" spans="1:24">
      <c r="A25" s="46">
        <f t="shared" si="9"/>
        <v>20</v>
      </c>
      <c r="B25" s="60"/>
      <c r="C25" s="46"/>
      <c r="D25" s="46" t="s">
        <v>69</v>
      </c>
      <c r="E25" s="63">
        <v>107</v>
      </c>
      <c r="F25" s="64"/>
      <c r="G25" s="64"/>
      <c r="H25" s="64"/>
      <c r="I25" s="64"/>
      <c r="J25" s="46"/>
      <c r="K25" s="64">
        <v>1</v>
      </c>
      <c r="L25" s="64">
        <v>5</v>
      </c>
      <c r="M25" s="64">
        <v>2</v>
      </c>
      <c r="N25" s="64"/>
      <c r="O25" s="98">
        <f t="shared" si="10"/>
        <v>8</v>
      </c>
      <c r="P25" s="96">
        <v>3</v>
      </c>
      <c r="Q25" s="96">
        <v>1</v>
      </c>
      <c r="R25" s="96">
        <v>1</v>
      </c>
      <c r="S25" s="96"/>
      <c r="T25" s="97">
        <f t="shared" si="11"/>
        <v>5</v>
      </c>
      <c r="U25" s="118"/>
      <c r="V25" s="97">
        <f t="shared" si="12"/>
        <v>13</v>
      </c>
      <c r="W25" s="128"/>
      <c r="X25" s="129"/>
    </row>
    <row r="26" s="19" customFormat="1" ht="25" customHeight="1" spans="1:24">
      <c r="A26" s="46">
        <f t="shared" si="9"/>
        <v>21</v>
      </c>
      <c r="B26" s="60"/>
      <c r="C26" s="46"/>
      <c r="D26" s="46" t="s">
        <v>70</v>
      </c>
      <c r="E26" s="63">
        <v>124.712</v>
      </c>
      <c r="F26" s="64"/>
      <c r="G26" s="64"/>
      <c r="H26" s="64"/>
      <c r="I26" s="64"/>
      <c r="J26" s="46"/>
      <c r="K26" s="64">
        <v>1</v>
      </c>
      <c r="L26" s="64">
        <v>4</v>
      </c>
      <c r="M26" s="64">
        <v>2</v>
      </c>
      <c r="N26" s="64">
        <v>1</v>
      </c>
      <c r="O26" s="98">
        <f t="shared" si="10"/>
        <v>8</v>
      </c>
      <c r="P26" s="96">
        <v>3</v>
      </c>
      <c r="Q26" s="96">
        <v>2</v>
      </c>
      <c r="R26" s="96">
        <v>2</v>
      </c>
      <c r="S26" s="96">
        <v>2</v>
      </c>
      <c r="T26" s="97">
        <f t="shared" si="11"/>
        <v>9</v>
      </c>
      <c r="U26" s="118"/>
      <c r="V26" s="97">
        <f t="shared" si="12"/>
        <v>17</v>
      </c>
      <c r="W26" s="128"/>
      <c r="X26" s="129"/>
    </row>
    <row r="27" s="19" customFormat="1" ht="25" customHeight="1" spans="1:24">
      <c r="A27" s="46">
        <f t="shared" si="9"/>
        <v>22</v>
      </c>
      <c r="B27" s="60"/>
      <c r="C27" s="46"/>
      <c r="D27" s="46" t="s">
        <v>71</v>
      </c>
      <c r="E27" s="63">
        <v>135.215</v>
      </c>
      <c r="F27" s="64"/>
      <c r="G27" s="64"/>
      <c r="H27" s="64"/>
      <c r="I27" s="64"/>
      <c r="J27" s="70"/>
      <c r="K27" s="64">
        <v>1</v>
      </c>
      <c r="L27" s="64">
        <v>4</v>
      </c>
      <c r="M27" s="64">
        <v>2</v>
      </c>
      <c r="N27" s="64"/>
      <c r="O27" s="98">
        <f t="shared" si="10"/>
        <v>7</v>
      </c>
      <c r="P27" s="96">
        <v>3</v>
      </c>
      <c r="Q27" s="96">
        <v>1</v>
      </c>
      <c r="R27" s="96">
        <v>1</v>
      </c>
      <c r="S27" s="96"/>
      <c r="T27" s="97">
        <f t="shared" si="11"/>
        <v>5</v>
      </c>
      <c r="U27" s="118"/>
      <c r="V27" s="97">
        <f t="shared" si="12"/>
        <v>12</v>
      </c>
      <c r="W27" s="128"/>
      <c r="X27" s="129"/>
    </row>
    <row r="28" s="22" customFormat="1" ht="25" customHeight="1" spans="1:24">
      <c r="A28" s="46">
        <f t="shared" ref="A28:A37" si="13">ROW()-5</f>
        <v>23</v>
      </c>
      <c r="B28" s="65"/>
      <c r="C28" s="66" t="s">
        <v>56</v>
      </c>
      <c r="D28" s="55"/>
      <c r="E28" s="56">
        <f>SUM(E17:E27)</f>
        <v>1211.432</v>
      </c>
      <c r="F28" s="53">
        <f>SUM(F17:F27)</f>
        <v>0</v>
      </c>
      <c r="G28" s="53">
        <f>SUM(G17:G27)</f>
        <v>3</v>
      </c>
      <c r="H28" s="53">
        <f>SUM(H17:H27)</f>
        <v>3</v>
      </c>
      <c r="I28" s="53">
        <f>SUM(I17:I27)</f>
        <v>3</v>
      </c>
      <c r="J28" s="53">
        <f>SUM(J16:J27)</f>
        <v>34</v>
      </c>
      <c r="K28" s="53">
        <f>SUM(K17:K27)</f>
        <v>11</v>
      </c>
      <c r="L28" s="53">
        <f>SUM(L17:L27)</f>
        <v>37</v>
      </c>
      <c r="M28" s="53">
        <f>SUM(M17:M27)</f>
        <v>22</v>
      </c>
      <c r="N28" s="53">
        <f>SUM(N17:N27)</f>
        <v>14</v>
      </c>
      <c r="O28" s="53">
        <f>SUM(O17:O27)</f>
        <v>84</v>
      </c>
      <c r="P28" s="53">
        <f>SUM(P16:P27)</f>
        <v>40</v>
      </c>
      <c r="Q28" s="53">
        <f t="shared" ref="P28:V28" si="14">SUM(Q16:Q27)</f>
        <v>15</v>
      </c>
      <c r="R28" s="53">
        <f t="shared" si="14"/>
        <v>13</v>
      </c>
      <c r="S28" s="53">
        <f t="shared" si="14"/>
        <v>12</v>
      </c>
      <c r="T28" s="53">
        <f t="shared" si="14"/>
        <v>80</v>
      </c>
      <c r="U28" s="124">
        <f t="shared" si="14"/>
        <v>11.06565</v>
      </c>
      <c r="V28" s="125">
        <f t="shared" si="14"/>
        <v>209</v>
      </c>
      <c r="W28" s="126">
        <f>T28/V28</f>
        <v>0.382775119617225</v>
      </c>
      <c r="X28" s="131"/>
    </row>
    <row r="29" s="19" customFormat="1" ht="25" customHeight="1" spans="1:24">
      <c r="A29" s="46">
        <f t="shared" si="13"/>
        <v>24</v>
      </c>
      <c r="B29" s="60" t="s">
        <v>72</v>
      </c>
      <c r="C29" s="34" t="s">
        <v>38</v>
      </c>
      <c r="D29" s="58" t="s">
        <v>739</v>
      </c>
      <c r="E29" s="59"/>
      <c r="F29" s="50" t="s">
        <v>40</v>
      </c>
      <c r="G29" s="47"/>
      <c r="H29" s="47"/>
      <c r="I29" s="94"/>
      <c r="J29" s="45">
        <v>25</v>
      </c>
      <c r="K29" s="50" t="s">
        <v>40</v>
      </c>
      <c r="L29" s="47"/>
      <c r="M29" s="47"/>
      <c r="N29" s="47"/>
      <c r="O29" s="94"/>
      <c r="P29" s="96">
        <v>5</v>
      </c>
      <c r="Q29" s="96">
        <v>2</v>
      </c>
      <c r="R29" s="96">
        <v>2</v>
      </c>
      <c r="S29" s="96">
        <v>1</v>
      </c>
      <c r="T29" s="97">
        <f>SUM(P29:S29)</f>
        <v>10</v>
      </c>
      <c r="U29" s="118"/>
      <c r="V29" s="97">
        <f>T29+J29</f>
        <v>35</v>
      </c>
      <c r="W29" s="128"/>
      <c r="X29" s="129"/>
    </row>
    <row r="30" s="19" customFormat="1" ht="25" customHeight="1" spans="1:24">
      <c r="A30" s="46">
        <f t="shared" si="13"/>
        <v>25</v>
      </c>
      <c r="B30" s="60"/>
      <c r="C30" s="46" t="s">
        <v>73</v>
      </c>
      <c r="D30" s="46" t="s">
        <v>74</v>
      </c>
      <c r="E30" s="63">
        <v>111.29</v>
      </c>
      <c r="F30" s="145">
        <v>0</v>
      </c>
      <c r="G30" s="145">
        <v>1</v>
      </c>
      <c r="H30" s="145">
        <v>1</v>
      </c>
      <c r="I30" s="145">
        <v>1</v>
      </c>
      <c r="J30" s="67">
        <f>SUM(F30:I31)</f>
        <v>3</v>
      </c>
      <c r="K30" s="64">
        <v>1</v>
      </c>
      <c r="L30" s="64">
        <v>5</v>
      </c>
      <c r="M30" s="64">
        <v>2</v>
      </c>
      <c r="N30" s="64"/>
      <c r="O30" s="98">
        <f t="shared" ref="O30:O39" si="15">SUM(K30:N30)</f>
        <v>8</v>
      </c>
      <c r="P30" s="96">
        <v>4</v>
      </c>
      <c r="Q30" s="96">
        <v>1</v>
      </c>
      <c r="R30" s="96">
        <v>1</v>
      </c>
      <c r="S30" s="96">
        <v>1</v>
      </c>
      <c r="T30" s="97">
        <f t="shared" ref="T30:T39" si="16">SUM(P30:S30)</f>
        <v>7</v>
      </c>
      <c r="U30" s="118"/>
      <c r="V30" s="97">
        <f>J30+O30+T30</f>
        <v>18</v>
      </c>
      <c r="W30" s="128"/>
      <c r="X30" s="129"/>
    </row>
    <row r="31" s="19" customFormat="1" ht="25" customHeight="1" spans="1:24">
      <c r="A31" s="46">
        <f t="shared" si="13"/>
        <v>26</v>
      </c>
      <c r="B31" s="60"/>
      <c r="C31" s="46"/>
      <c r="D31" s="46" t="s">
        <v>75</v>
      </c>
      <c r="E31" s="63">
        <v>85.265</v>
      </c>
      <c r="F31" s="146"/>
      <c r="G31" s="146"/>
      <c r="H31" s="146"/>
      <c r="I31" s="146"/>
      <c r="J31" s="68"/>
      <c r="K31" s="64">
        <v>1</v>
      </c>
      <c r="L31" s="64">
        <v>5</v>
      </c>
      <c r="M31" s="64">
        <v>1</v>
      </c>
      <c r="N31" s="64"/>
      <c r="O31" s="98">
        <f t="shared" si="15"/>
        <v>7</v>
      </c>
      <c r="P31" s="96">
        <v>3</v>
      </c>
      <c r="Q31" s="96">
        <v>1</v>
      </c>
      <c r="R31" s="96">
        <v>1</v>
      </c>
      <c r="S31" s="96"/>
      <c r="T31" s="97">
        <f t="shared" si="16"/>
        <v>5</v>
      </c>
      <c r="U31" s="118"/>
      <c r="V31" s="97">
        <f t="shared" ref="V31:V39" si="17">J31+O31+T31</f>
        <v>12</v>
      </c>
      <c r="W31" s="128"/>
      <c r="X31" s="129"/>
    </row>
    <row r="32" s="19" customFormat="1" ht="25" customHeight="1" spans="1:24">
      <c r="A32" s="46">
        <f t="shared" si="13"/>
        <v>27</v>
      </c>
      <c r="B32" s="60"/>
      <c r="C32" s="46"/>
      <c r="D32" s="46" t="s">
        <v>76</v>
      </c>
      <c r="E32" s="63">
        <v>151</v>
      </c>
      <c r="F32" s="147"/>
      <c r="G32" s="147"/>
      <c r="H32" s="147"/>
      <c r="I32" s="147"/>
      <c r="J32" s="69"/>
      <c r="K32" s="64">
        <v>1</v>
      </c>
      <c r="L32" s="64">
        <v>6</v>
      </c>
      <c r="M32" s="64">
        <v>1</v>
      </c>
      <c r="N32" s="64"/>
      <c r="O32" s="98">
        <f t="shared" si="15"/>
        <v>8</v>
      </c>
      <c r="P32" s="96">
        <v>3</v>
      </c>
      <c r="Q32" s="96">
        <v>1</v>
      </c>
      <c r="R32" s="96">
        <v>1</v>
      </c>
      <c r="S32" s="96"/>
      <c r="T32" s="97">
        <f t="shared" si="16"/>
        <v>5</v>
      </c>
      <c r="U32" s="118"/>
      <c r="V32" s="97">
        <f t="shared" si="17"/>
        <v>13</v>
      </c>
      <c r="W32" s="128"/>
      <c r="X32" s="129"/>
    </row>
    <row r="33" s="19" customFormat="1" ht="25" customHeight="1" spans="1:24">
      <c r="A33" s="46">
        <f t="shared" si="13"/>
        <v>28</v>
      </c>
      <c r="B33" s="60"/>
      <c r="C33" s="46" t="s">
        <v>77</v>
      </c>
      <c r="D33" s="46" t="s">
        <v>78</v>
      </c>
      <c r="E33" s="63">
        <v>106.966</v>
      </c>
      <c r="F33" s="145">
        <v>0</v>
      </c>
      <c r="G33" s="145">
        <v>1</v>
      </c>
      <c r="H33" s="145">
        <v>1</v>
      </c>
      <c r="I33" s="145">
        <v>1</v>
      </c>
      <c r="J33" s="67">
        <v>3</v>
      </c>
      <c r="K33" s="64">
        <v>1</v>
      </c>
      <c r="L33" s="64">
        <v>6</v>
      </c>
      <c r="M33" s="64">
        <v>1</v>
      </c>
      <c r="N33" s="64"/>
      <c r="O33" s="98">
        <f t="shared" si="15"/>
        <v>8</v>
      </c>
      <c r="P33" s="96">
        <v>3</v>
      </c>
      <c r="Q33" s="96">
        <v>1</v>
      </c>
      <c r="R33" s="96">
        <v>1</v>
      </c>
      <c r="S33" s="96">
        <v>1</v>
      </c>
      <c r="T33" s="97">
        <f t="shared" si="16"/>
        <v>6</v>
      </c>
      <c r="U33" s="118"/>
      <c r="V33" s="97">
        <f t="shared" si="17"/>
        <v>17</v>
      </c>
      <c r="W33" s="128"/>
      <c r="X33" s="129"/>
    </row>
    <row r="34" s="19" customFormat="1" ht="25" customHeight="1" spans="1:24">
      <c r="A34" s="46">
        <f t="shared" si="13"/>
        <v>29</v>
      </c>
      <c r="B34" s="60"/>
      <c r="C34" s="46"/>
      <c r="D34" s="46" t="s">
        <v>79</v>
      </c>
      <c r="E34" s="63">
        <v>86.55</v>
      </c>
      <c r="F34" s="146"/>
      <c r="G34" s="146"/>
      <c r="H34" s="146"/>
      <c r="I34" s="146"/>
      <c r="J34" s="68"/>
      <c r="K34" s="64">
        <v>1</v>
      </c>
      <c r="L34" s="64">
        <v>5</v>
      </c>
      <c r="M34" s="64">
        <v>1</v>
      </c>
      <c r="N34" s="64"/>
      <c r="O34" s="98">
        <f t="shared" si="15"/>
        <v>7</v>
      </c>
      <c r="P34" s="96">
        <v>3</v>
      </c>
      <c r="Q34" s="96">
        <v>1</v>
      </c>
      <c r="R34" s="96">
        <v>1</v>
      </c>
      <c r="S34" s="96">
        <v>1</v>
      </c>
      <c r="T34" s="97">
        <f t="shared" si="16"/>
        <v>6</v>
      </c>
      <c r="U34" s="118"/>
      <c r="V34" s="97">
        <f t="shared" si="17"/>
        <v>13</v>
      </c>
      <c r="W34" s="128"/>
      <c r="X34" s="129"/>
    </row>
    <row r="35" s="19" customFormat="1" ht="25" customHeight="1" spans="1:24">
      <c r="A35" s="46">
        <f t="shared" si="13"/>
        <v>30</v>
      </c>
      <c r="B35" s="60"/>
      <c r="C35" s="57"/>
      <c r="D35" s="46" t="s">
        <v>80</v>
      </c>
      <c r="E35" s="63">
        <v>144.426</v>
      </c>
      <c r="F35" s="147"/>
      <c r="G35" s="147"/>
      <c r="H35" s="147"/>
      <c r="I35" s="147"/>
      <c r="J35" s="69"/>
      <c r="K35" s="64">
        <v>1</v>
      </c>
      <c r="L35" s="64">
        <v>5</v>
      </c>
      <c r="M35" s="64">
        <v>2</v>
      </c>
      <c r="N35" s="64"/>
      <c r="O35" s="98">
        <f t="shared" si="15"/>
        <v>8</v>
      </c>
      <c r="P35" s="96">
        <v>4</v>
      </c>
      <c r="Q35" s="96">
        <v>2</v>
      </c>
      <c r="R35" s="96">
        <v>2</v>
      </c>
      <c r="S35" s="96">
        <v>1</v>
      </c>
      <c r="T35" s="97">
        <f t="shared" si="16"/>
        <v>9</v>
      </c>
      <c r="U35" s="118">
        <f>47.5/100*15</f>
        <v>7.125</v>
      </c>
      <c r="V35" s="97">
        <f>J35+O35+T35+7</f>
        <v>24</v>
      </c>
      <c r="W35" s="128"/>
      <c r="X35" s="129"/>
    </row>
    <row r="36" s="19" customFormat="1" ht="25" customHeight="1" spans="1:24">
      <c r="A36" s="46">
        <f t="shared" si="13"/>
        <v>31</v>
      </c>
      <c r="B36" s="60"/>
      <c r="C36" s="46" t="s">
        <v>81</v>
      </c>
      <c r="D36" s="46" t="s">
        <v>82</v>
      </c>
      <c r="E36" s="63">
        <v>125</v>
      </c>
      <c r="F36" s="64">
        <v>0</v>
      </c>
      <c r="G36" s="64">
        <v>1</v>
      </c>
      <c r="H36" s="64">
        <v>1</v>
      </c>
      <c r="I36" s="64">
        <v>1</v>
      </c>
      <c r="J36" s="70">
        <f>SUM(F36:I36)</f>
        <v>3</v>
      </c>
      <c r="K36" s="64">
        <v>1</v>
      </c>
      <c r="L36" s="64">
        <v>5</v>
      </c>
      <c r="M36" s="64">
        <v>2</v>
      </c>
      <c r="N36" s="64"/>
      <c r="O36" s="98">
        <f t="shared" si="15"/>
        <v>8</v>
      </c>
      <c r="P36" s="96">
        <v>4</v>
      </c>
      <c r="Q36" s="96">
        <v>2</v>
      </c>
      <c r="R36" s="96">
        <v>2</v>
      </c>
      <c r="S36" s="96">
        <v>1</v>
      </c>
      <c r="T36" s="97">
        <f t="shared" si="16"/>
        <v>9</v>
      </c>
      <c r="U36" s="118"/>
      <c r="V36" s="97">
        <f t="shared" si="17"/>
        <v>20</v>
      </c>
      <c r="W36" s="128"/>
      <c r="X36" s="129"/>
    </row>
    <row r="37" s="19" customFormat="1" ht="25" customHeight="1" spans="1:24">
      <c r="A37" s="46">
        <f t="shared" si="13"/>
        <v>32</v>
      </c>
      <c r="B37" s="60"/>
      <c r="C37" s="46"/>
      <c r="D37" s="46" t="s">
        <v>83</v>
      </c>
      <c r="E37" s="63">
        <v>93.855</v>
      </c>
      <c r="F37" s="64"/>
      <c r="G37" s="64"/>
      <c r="H37" s="64"/>
      <c r="I37" s="64"/>
      <c r="J37" s="70"/>
      <c r="K37" s="64">
        <v>1</v>
      </c>
      <c r="L37" s="64">
        <v>5</v>
      </c>
      <c r="M37" s="64">
        <v>1</v>
      </c>
      <c r="N37" s="64"/>
      <c r="O37" s="98">
        <f t="shared" si="15"/>
        <v>7</v>
      </c>
      <c r="P37" s="96">
        <v>2</v>
      </c>
      <c r="Q37" s="96">
        <v>1</v>
      </c>
      <c r="R37" s="96">
        <v>1</v>
      </c>
      <c r="S37" s="96"/>
      <c r="T37" s="97">
        <f t="shared" si="16"/>
        <v>4</v>
      </c>
      <c r="U37" s="118"/>
      <c r="V37" s="97">
        <f t="shared" si="17"/>
        <v>11</v>
      </c>
      <c r="W37" s="128"/>
      <c r="X37" s="129"/>
    </row>
    <row r="38" s="19" customFormat="1" ht="25" customHeight="1" spans="1:24">
      <c r="A38" s="46">
        <f t="shared" ref="A38:A47" si="18">ROW()-5</f>
        <v>33</v>
      </c>
      <c r="B38" s="60"/>
      <c r="C38" s="46"/>
      <c r="D38" s="46" t="s">
        <v>84</v>
      </c>
      <c r="E38" s="63">
        <v>105.863</v>
      </c>
      <c r="F38" s="64"/>
      <c r="G38" s="64"/>
      <c r="H38" s="64"/>
      <c r="I38" s="64"/>
      <c r="J38" s="70"/>
      <c r="K38" s="64">
        <v>1</v>
      </c>
      <c r="L38" s="64">
        <v>5</v>
      </c>
      <c r="M38" s="64">
        <v>1</v>
      </c>
      <c r="N38" s="64"/>
      <c r="O38" s="98">
        <f t="shared" si="15"/>
        <v>7</v>
      </c>
      <c r="P38" s="96">
        <v>2</v>
      </c>
      <c r="Q38" s="96">
        <v>1</v>
      </c>
      <c r="R38" s="96">
        <v>1</v>
      </c>
      <c r="S38" s="96"/>
      <c r="T38" s="97">
        <f t="shared" si="16"/>
        <v>4</v>
      </c>
      <c r="U38" s="118"/>
      <c r="V38" s="97">
        <f t="shared" si="17"/>
        <v>11</v>
      </c>
      <c r="W38" s="128"/>
      <c r="X38" s="129"/>
    </row>
    <row r="39" s="19" customFormat="1" ht="25" customHeight="1" spans="1:24">
      <c r="A39" s="46">
        <f t="shared" si="18"/>
        <v>34</v>
      </c>
      <c r="B39" s="60"/>
      <c r="C39" s="46"/>
      <c r="D39" s="46" t="s">
        <v>85</v>
      </c>
      <c r="E39" s="63">
        <v>103</v>
      </c>
      <c r="F39" s="64"/>
      <c r="G39" s="64"/>
      <c r="H39" s="64"/>
      <c r="I39" s="64"/>
      <c r="J39" s="70"/>
      <c r="K39" s="64">
        <v>1</v>
      </c>
      <c r="L39" s="64">
        <v>5</v>
      </c>
      <c r="M39" s="64">
        <v>1</v>
      </c>
      <c r="N39" s="64"/>
      <c r="O39" s="98">
        <f t="shared" si="15"/>
        <v>7</v>
      </c>
      <c r="P39" s="96">
        <v>3</v>
      </c>
      <c r="Q39" s="96">
        <v>1</v>
      </c>
      <c r="R39" s="96">
        <v>1</v>
      </c>
      <c r="S39" s="96"/>
      <c r="T39" s="97">
        <f t="shared" si="16"/>
        <v>5</v>
      </c>
      <c r="U39" s="118"/>
      <c r="V39" s="97">
        <f t="shared" si="17"/>
        <v>12</v>
      </c>
      <c r="W39" s="128"/>
      <c r="X39" s="129"/>
    </row>
    <row r="40" s="22" customFormat="1" ht="25" customHeight="1" spans="1:24">
      <c r="A40" s="46">
        <f t="shared" si="18"/>
        <v>35</v>
      </c>
      <c r="B40" s="65"/>
      <c r="C40" s="66" t="s">
        <v>56</v>
      </c>
      <c r="D40" s="55"/>
      <c r="E40" s="56">
        <f>SUM(E30:E39)</f>
        <v>1113.215</v>
      </c>
      <c r="F40" s="53">
        <f>SUM(F30:F39)</f>
        <v>0</v>
      </c>
      <c r="G40" s="53">
        <f>SUM(G30:G39)</f>
        <v>3</v>
      </c>
      <c r="H40" s="53">
        <f>SUM(H30:H39)</f>
        <v>3</v>
      </c>
      <c r="I40" s="53">
        <f>SUM(I30:I39)</f>
        <v>3</v>
      </c>
      <c r="J40" s="53">
        <f>SUM(J30:J39)+J29</f>
        <v>34</v>
      </c>
      <c r="K40" s="53">
        <f>SUM(K30:K39)</f>
        <v>10</v>
      </c>
      <c r="L40" s="53">
        <f>SUM(L30:L39)</f>
        <v>52</v>
      </c>
      <c r="M40" s="53">
        <f>SUM(M30:M39)</f>
        <v>13</v>
      </c>
      <c r="N40" s="53">
        <f>SUM(N30:N39)</f>
        <v>0</v>
      </c>
      <c r="O40" s="53">
        <f>SUM(O30:O39)</f>
        <v>75</v>
      </c>
      <c r="P40" s="53">
        <f>SUM(P29:P39)</f>
        <v>36</v>
      </c>
      <c r="Q40" s="53">
        <f>SUM(Q29:Q39)</f>
        <v>14</v>
      </c>
      <c r="R40" s="53">
        <f>SUM(R29:R39)</f>
        <v>14</v>
      </c>
      <c r="S40" s="53">
        <f>SUM(S29:S39)</f>
        <v>6</v>
      </c>
      <c r="T40" s="53">
        <f>SUM(T29:T39)</f>
        <v>70</v>
      </c>
      <c r="U40" s="53">
        <v>7</v>
      </c>
      <c r="V40" s="125">
        <f>SUM(V29:V39)</f>
        <v>186</v>
      </c>
      <c r="W40" s="126">
        <f>T40/V40</f>
        <v>0.376344086021505</v>
      </c>
      <c r="X40" s="131"/>
    </row>
    <row r="41" s="19" customFormat="1" ht="25" customHeight="1" spans="1:24">
      <c r="A41" s="46">
        <f t="shared" si="18"/>
        <v>36</v>
      </c>
      <c r="B41" s="71" t="s">
        <v>86</v>
      </c>
      <c r="C41" s="34" t="s">
        <v>38</v>
      </c>
      <c r="D41" s="58" t="s">
        <v>739</v>
      </c>
      <c r="E41" s="59"/>
      <c r="F41" s="50" t="s">
        <v>40</v>
      </c>
      <c r="G41" s="47"/>
      <c r="H41" s="47"/>
      <c r="I41" s="94"/>
      <c r="J41" s="45">
        <v>25</v>
      </c>
      <c r="K41" s="50" t="s">
        <v>40</v>
      </c>
      <c r="L41" s="47"/>
      <c r="M41" s="47"/>
      <c r="N41" s="47"/>
      <c r="O41" s="94"/>
      <c r="P41" s="99">
        <v>1</v>
      </c>
      <c r="Q41" s="99">
        <v>3</v>
      </c>
      <c r="R41" s="99">
        <v>1</v>
      </c>
      <c r="S41" s="99">
        <v>1</v>
      </c>
      <c r="T41" s="100">
        <f>SUM(P41:S41)</f>
        <v>6</v>
      </c>
      <c r="U41" s="133"/>
      <c r="V41" s="97">
        <f>T41+J41</f>
        <v>31</v>
      </c>
      <c r="W41" s="128"/>
      <c r="X41" s="129"/>
    </row>
    <row r="42" s="23" customFormat="1" ht="25" customHeight="1" spans="1:24">
      <c r="A42" s="46">
        <f t="shared" si="18"/>
        <v>37</v>
      </c>
      <c r="B42" s="71"/>
      <c r="C42" s="10" t="s">
        <v>87</v>
      </c>
      <c r="D42" s="6" t="s">
        <v>88</v>
      </c>
      <c r="E42" s="72">
        <v>143.088</v>
      </c>
      <c r="F42" s="148">
        <v>0</v>
      </c>
      <c r="G42" s="149">
        <v>1</v>
      </c>
      <c r="H42" s="148">
        <v>1</v>
      </c>
      <c r="I42" s="148">
        <v>1</v>
      </c>
      <c r="J42" s="73">
        <f>SUM(F42:I42)</f>
        <v>3</v>
      </c>
      <c r="K42" s="74">
        <v>1</v>
      </c>
      <c r="L42" s="74">
        <v>3</v>
      </c>
      <c r="M42" s="74">
        <v>1</v>
      </c>
      <c r="N42" s="74">
        <v>1</v>
      </c>
      <c r="O42" s="101">
        <f>SUM(K42:N42)</f>
        <v>6</v>
      </c>
      <c r="P42" s="99"/>
      <c r="Q42" s="99"/>
      <c r="R42" s="99"/>
      <c r="S42" s="99"/>
      <c r="T42" s="100">
        <f t="shared" ref="T42:T47" si="19">SUM(P42:S42)</f>
        <v>0</v>
      </c>
      <c r="U42" s="133"/>
      <c r="V42" s="97">
        <f>J42+O42+T42</f>
        <v>9</v>
      </c>
      <c r="W42" s="128"/>
      <c r="X42" s="129"/>
    </row>
    <row r="43" s="23" customFormat="1" ht="25" customHeight="1" spans="1:24">
      <c r="A43" s="46">
        <f t="shared" si="18"/>
        <v>38</v>
      </c>
      <c r="B43" s="71"/>
      <c r="C43" s="71"/>
      <c r="D43" s="6" t="s">
        <v>89</v>
      </c>
      <c r="E43" s="72">
        <v>127.513</v>
      </c>
      <c r="F43" s="150"/>
      <c r="G43" s="151"/>
      <c r="H43" s="150"/>
      <c r="I43" s="150"/>
      <c r="J43" s="75"/>
      <c r="K43" s="74">
        <v>1</v>
      </c>
      <c r="L43" s="74">
        <v>6</v>
      </c>
      <c r="M43" s="74">
        <v>1</v>
      </c>
      <c r="N43"/>
      <c r="O43" s="101">
        <f t="shared" ref="O42:O47" si="20">SUM(K43:N43)</f>
        <v>8</v>
      </c>
      <c r="P43" s="99"/>
      <c r="Q43" s="99">
        <v>2</v>
      </c>
      <c r="R43" s="99"/>
      <c r="S43" s="99"/>
      <c r="T43" s="100">
        <f t="shared" si="19"/>
        <v>2</v>
      </c>
      <c r="U43" s="133">
        <f>E43/100*15</f>
        <v>19.12695</v>
      </c>
      <c r="V43" s="97">
        <f>J43+O43+T43+19</f>
        <v>29</v>
      </c>
      <c r="W43" s="128"/>
      <c r="X43" s="129"/>
    </row>
    <row r="44" s="23" customFormat="1" ht="25" customHeight="1" spans="1:24">
      <c r="A44" s="46">
        <f t="shared" si="18"/>
        <v>39</v>
      </c>
      <c r="B44" s="71"/>
      <c r="C44" s="76"/>
      <c r="D44" s="6" t="s">
        <v>90</v>
      </c>
      <c r="E44" s="72">
        <v>81.675</v>
      </c>
      <c r="F44" s="80"/>
      <c r="G44" s="152"/>
      <c r="H44" s="80"/>
      <c r="I44" s="80"/>
      <c r="J44" s="77"/>
      <c r="K44" s="74">
        <v>1</v>
      </c>
      <c r="L44" s="74">
        <v>3</v>
      </c>
      <c r="M44" s="74">
        <v>1</v>
      </c>
      <c r="N44" s="74">
        <v>1</v>
      </c>
      <c r="O44" s="101">
        <f t="shared" si="20"/>
        <v>6</v>
      </c>
      <c r="P44" s="99"/>
      <c r="Q44" s="99"/>
      <c r="R44" s="99"/>
      <c r="S44" s="99"/>
      <c r="T44" s="100">
        <f t="shared" si="19"/>
        <v>0</v>
      </c>
      <c r="U44" s="133"/>
      <c r="V44" s="97">
        <f>J44+O44+T44</f>
        <v>6</v>
      </c>
      <c r="W44" s="128"/>
      <c r="X44" s="129"/>
    </row>
    <row r="45" s="23" customFormat="1" ht="25" customHeight="1" spans="1:24">
      <c r="A45" s="46">
        <f t="shared" si="18"/>
        <v>40</v>
      </c>
      <c r="B45" s="71"/>
      <c r="C45" s="10" t="s">
        <v>91</v>
      </c>
      <c r="D45" s="6" t="s">
        <v>92</v>
      </c>
      <c r="E45" s="72">
        <v>91.359</v>
      </c>
      <c r="F45" s="148">
        <v>0</v>
      </c>
      <c r="G45" s="149">
        <v>1</v>
      </c>
      <c r="H45" s="148">
        <v>1</v>
      </c>
      <c r="I45" s="148">
        <v>1</v>
      </c>
      <c r="J45" s="73">
        <f>SUM(F45:I45)</f>
        <v>3</v>
      </c>
      <c r="K45" s="74">
        <v>1</v>
      </c>
      <c r="L45" s="74">
        <v>3</v>
      </c>
      <c r="M45" s="74">
        <v>1</v>
      </c>
      <c r="N45" s="74">
        <v>1</v>
      </c>
      <c r="O45" s="101">
        <f t="shared" si="20"/>
        <v>6</v>
      </c>
      <c r="P45" s="99"/>
      <c r="Q45" s="99"/>
      <c r="R45" s="99"/>
      <c r="S45" s="99"/>
      <c r="T45" s="100">
        <f t="shared" si="19"/>
        <v>0</v>
      </c>
      <c r="U45" s="133"/>
      <c r="V45" s="97">
        <f>J45+O45+T45</f>
        <v>9</v>
      </c>
      <c r="W45" s="128"/>
      <c r="X45" s="129"/>
    </row>
    <row r="46" s="23" customFormat="1" ht="25" customHeight="1" spans="1:24">
      <c r="A46" s="46">
        <f t="shared" si="18"/>
        <v>41</v>
      </c>
      <c r="B46" s="71"/>
      <c r="C46" s="71"/>
      <c r="D46" s="6" t="s">
        <v>93</v>
      </c>
      <c r="E46" s="72">
        <v>108.15</v>
      </c>
      <c r="F46" s="150"/>
      <c r="G46" s="151"/>
      <c r="H46" s="150"/>
      <c r="I46" s="150"/>
      <c r="J46" s="75"/>
      <c r="K46" s="74">
        <v>1</v>
      </c>
      <c r="L46" s="74">
        <v>3</v>
      </c>
      <c r="M46" s="74">
        <v>1</v>
      </c>
      <c r="N46" s="74">
        <v>1</v>
      </c>
      <c r="O46" s="101">
        <f t="shared" si="20"/>
        <v>6</v>
      </c>
      <c r="P46" s="99"/>
      <c r="Q46" s="99"/>
      <c r="R46" s="99"/>
      <c r="S46" s="99"/>
      <c r="T46" s="100">
        <f t="shared" si="19"/>
        <v>0</v>
      </c>
      <c r="U46" s="133"/>
      <c r="V46" s="97">
        <f>J46+O46+T46</f>
        <v>6</v>
      </c>
      <c r="W46" s="128"/>
      <c r="X46" s="129"/>
    </row>
    <row r="47" s="23" customFormat="1" ht="25" customHeight="1" spans="1:24">
      <c r="A47" s="46">
        <f t="shared" si="18"/>
        <v>42</v>
      </c>
      <c r="B47" s="71"/>
      <c r="C47" s="76"/>
      <c r="D47" s="6" t="s">
        <v>94</v>
      </c>
      <c r="E47" s="72">
        <v>97.619</v>
      </c>
      <c r="F47" s="80"/>
      <c r="G47" s="152"/>
      <c r="H47" s="80"/>
      <c r="I47" s="80"/>
      <c r="J47" s="77"/>
      <c r="K47" s="74">
        <v>1</v>
      </c>
      <c r="L47" s="74">
        <v>3</v>
      </c>
      <c r="M47" s="74">
        <v>1</v>
      </c>
      <c r="N47" s="74">
        <v>1</v>
      </c>
      <c r="O47" s="101">
        <f t="shared" si="20"/>
        <v>6</v>
      </c>
      <c r="P47" s="99"/>
      <c r="Q47" s="99"/>
      <c r="R47" s="99"/>
      <c r="S47" s="99"/>
      <c r="T47" s="100">
        <f t="shared" si="19"/>
        <v>0</v>
      </c>
      <c r="U47" s="133"/>
      <c r="V47" s="97">
        <f>J47+O47+T47</f>
        <v>6</v>
      </c>
      <c r="W47" s="128"/>
      <c r="X47" s="129"/>
    </row>
    <row r="48" s="24" customFormat="1" ht="25" customHeight="1" spans="1:24">
      <c r="A48" s="46">
        <f t="shared" ref="A48:A57" si="21">ROW()-5</f>
        <v>43</v>
      </c>
      <c r="B48" s="76"/>
      <c r="C48" s="81" t="s">
        <v>56</v>
      </c>
      <c r="D48" s="82"/>
      <c r="E48" s="83">
        <f>SUM(E42:E47)</f>
        <v>649.404</v>
      </c>
      <c r="F48" s="84">
        <f>SUM(F42:F47)</f>
        <v>0</v>
      </c>
      <c r="G48" s="84">
        <f>SUM(G42:G47)</f>
        <v>2</v>
      </c>
      <c r="H48" s="84">
        <f>SUM(H42:H47)</f>
        <v>2</v>
      </c>
      <c r="I48" s="84">
        <f>SUM(I42:I47)</f>
        <v>2</v>
      </c>
      <c r="J48" s="84">
        <f>SUM(J42:J47)+J41</f>
        <v>31</v>
      </c>
      <c r="K48" s="84">
        <f>SUM(K42:K47)</f>
        <v>6</v>
      </c>
      <c r="L48" s="84">
        <f>SUM(L42:L47)</f>
        <v>21</v>
      </c>
      <c r="M48" s="84">
        <f>SUM(M42:M47)</f>
        <v>6</v>
      </c>
      <c r="N48" s="84">
        <f>SUM(N42:N47)</f>
        <v>5</v>
      </c>
      <c r="O48" s="84">
        <f>SUM(O42:O47)</f>
        <v>38</v>
      </c>
      <c r="P48" s="84">
        <f>SUM(P41:P47)</f>
        <v>1</v>
      </c>
      <c r="Q48" s="84">
        <f>SUM(Q41:Q47)</f>
        <v>5</v>
      </c>
      <c r="R48" s="84">
        <f>SUM(R41:R47)</f>
        <v>1</v>
      </c>
      <c r="S48" s="84">
        <f>SUM(S41:S47)</f>
        <v>1</v>
      </c>
      <c r="T48" s="84">
        <f>SUM(T41:T47)</f>
        <v>8</v>
      </c>
      <c r="U48" s="84">
        <v>19</v>
      </c>
      <c r="V48" s="125">
        <f>SUM(V41:V47)</f>
        <v>96</v>
      </c>
      <c r="W48" s="126">
        <f>T48/V48</f>
        <v>0.0833333333333333</v>
      </c>
      <c r="X48" s="131"/>
    </row>
    <row r="49" s="24" customFormat="1" ht="25" customHeight="1" spans="1:24">
      <c r="A49" s="46">
        <f t="shared" si="21"/>
        <v>44</v>
      </c>
      <c r="B49" s="60" t="s">
        <v>95</v>
      </c>
      <c r="C49" s="34" t="s">
        <v>38</v>
      </c>
      <c r="D49" s="58" t="s">
        <v>739</v>
      </c>
      <c r="E49" s="59"/>
      <c r="F49" s="50" t="s">
        <v>40</v>
      </c>
      <c r="G49" s="47"/>
      <c r="H49" s="47"/>
      <c r="I49" s="94"/>
      <c r="J49" s="45">
        <v>25</v>
      </c>
      <c r="K49" s="50" t="s">
        <v>40</v>
      </c>
      <c r="L49" s="47"/>
      <c r="M49" s="47"/>
      <c r="N49" s="47"/>
      <c r="O49" s="94"/>
      <c r="P49" s="96">
        <v>7</v>
      </c>
      <c r="Q49" s="96">
        <v>3</v>
      </c>
      <c r="R49" s="96">
        <v>2</v>
      </c>
      <c r="S49" s="96">
        <v>2</v>
      </c>
      <c r="T49" s="97">
        <f>SUM(P49:S49)</f>
        <v>14</v>
      </c>
      <c r="U49" s="118"/>
      <c r="V49" s="97">
        <f>T49+J49</f>
        <v>39</v>
      </c>
      <c r="W49" s="128"/>
      <c r="X49" s="129"/>
    </row>
    <row r="50" s="19" customFormat="1" ht="25" customHeight="1" spans="1:24">
      <c r="A50" s="46">
        <f t="shared" si="21"/>
        <v>45</v>
      </c>
      <c r="B50" s="60"/>
      <c r="C50" s="57" t="s">
        <v>98</v>
      </c>
      <c r="D50" s="46" t="s">
        <v>99</v>
      </c>
      <c r="E50" s="63">
        <v>131.409</v>
      </c>
      <c r="F50" s="145">
        <v>0</v>
      </c>
      <c r="G50" s="145">
        <v>1</v>
      </c>
      <c r="H50" s="145">
        <v>1</v>
      </c>
      <c r="I50" s="145">
        <v>1</v>
      </c>
      <c r="J50" s="67">
        <f>SUM(F50:I51)</f>
        <v>3</v>
      </c>
      <c r="K50" s="64">
        <v>1</v>
      </c>
      <c r="L50" s="64">
        <v>5</v>
      </c>
      <c r="M50" s="64">
        <v>1</v>
      </c>
      <c r="N50" s="64">
        <v>2</v>
      </c>
      <c r="O50" s="98">
        <f t="shared" ref="O50:O55" si="22">SUM(K50:N50)</f>
        <v>9</v>
      </c>
      <c r="P50" s="96">
        <v>5</v>
      </c>
      <c r="Q50" s="96">
        <v>2</v>
      </c>
      <c r="R50" s="96">
        <v>1</v>
      </c>
      <c r="S50" s="96"/>
      <c r="T50" s="97">
        <f t="shared" ref="T50:T55" si="23">SUM(P50:S50)</f>
        <v>8</v>
      </c>
      <c r="U50" s="118"/>
      <c r="V50" s="97">
        <f t="shared" ref="V50:V55" si="24">J50+O50+T50</f>
        <v>20</v>
      </c>
      <c r="W50" s="128"/>
      <c r="X50" s="129"/>
    </row>
    <row r="51" s="19" customFormat="1" ht="25" customHeight="1" spans="1:24">
      <c r="A51" s="46">
        <f t="shared" si="21"/>
        <v>46</v>
      </c>
      <c r="B51" s="60"/>
      <c r="C51" s="60"/>
      <c r="D51" s="46" t="s">
        <v>100</v>
      </c>
      <c r="E51" s="63">
        <v>137.766</v>
      </c>
      <c r="F51" s="146"/>
      <c r="G51" s="146"/>
      <c r="H51" s="146"/>
      <c r="I51" s="146"/>
      <c r="J51" s="68"/>
      <c r="K51" s="64">
        <v>1</v>
      </c>
      <c r="L51" s="64">
        <v>5</v>
      </c>
      <c r="M51" s="64">
        <v>1</v>
      </c>
      <c r="N51" s="64"/>
      <c r="O51" s="98">
        <f t="shared" si="22"/>
        <v>7</v>
      </c>
      <c r="P51" s="96">
        <v>3</v>
      </c>
      <c r="Q51" s="96">
        <v>2</v>
      </c>
      <c r="R51" s="96">
        <v>1</v>
      </c>
      <c r="S51" s="96"/>
      <c r="T51" s="97">
        <f t="shared" si="23"/>
        <v>6</v>
      </c>
      <c r="U51" s="118"/>
      <c r="V51" s="97">
        <f t="shared" si="24"/>
        <v>13</v>
      </c>
      <c r="W51" s="128"/>
      <c r="X51" s="129"/>
    </row>
    <row r="52" s="19" customFormat="1" ht="25" customHeight="1" spans="1:24">
      <c r="A52" s="46">
        <f t="shared" si="21"/>
        <v>47</v>
      </c>
      <c r="B52" s="60"/>
      <c r="C52" s="60"/>
      <c r="D52" s="46" t="s">
        <v>101</v>
      </c>
      <c r="E52" s="63">
        <v>70.925</v>
      </c>
      <c r="F52" s="147"/>
      <c r="G52" s="147"/>
      <c r="H52" s="147"/>
      <c r="I52" s="147"/>
      <c r="J52" s="69"/>
      <c r="K52" s="64">
        <v>1</v>
      </c>
      <c r="L52" s="64">
        <v>5</v>
      </c>
      <c r="M52" s="64">
        <v>1</v>
      </c>
      <c r="N52" s="64"/>
      <c r="O52" s="98">
        <f t="shared" si="22"/>
        <v>7</v>
      </c>
      <c r="P52" s="96">
        <v>2</v>
      </c>
      <c r="Q52" s="96">
        <v>2</v>
      </c>
      <c r="R52" s="96">
        <v>1</v>
      </c>
      <c r="S52" s="96"/>
      <c r="T52" s="97">
        <f t="shared" si="23"/>
        <v>5</v>
      </c>
      <c r="U52" s="118"/>
      <c r="V52" s="97">
        <f t="shared" si="24"/>
        <v>12</v>
      </c>
      <c r="W52" s="128"/>
      <c r="X52" s="129"/>
    </row>
    <row r="53" s="19" customFormat="1" ht="25" customHeight="1" spans="1:24">
      <c r="A53" s="46">
        <f t="shared" si="21"/>
        <v>48</v>
      </c>
      <c r="B53" s="60"/>
      <c r="C53" s="57" t="s">
        <v>102</v>
      </c>
      <c r="D53" s="46" t="s">
        <v>103</v>
      </c>
      <c r="E53" s="63">
        <v>139.299</v>
      </c>
      <c r="F53" s="145">
        <v>0</v>
      </c>
      <c r="G53" s="145">
        <v>1</v>
      </c>
      <c r="H53" s="145">
        <v>1</v>
      </c>
      <c r="I53" s="145">
        <v>1</v>
      </c>
      <c r="J53" s="67">
        <f>SUM(F53:I54)</f>
        <v>3</v>
      </c>
      <c r="K53" s="64">
        <v>1</v>
      </c>
      <c r="L53" s="64">
        <v>5</v>
      </c>
      <c r="M53" s="64">
        <v>1</v>
      </c>
      <c r="N53" s="64">
        <v>2</v>
      </c>
      <c r="O53" s="98">
        <f t="shared" si="22"/>
        <v>9</v>
      </c>
      <c r="P53" s="96">
        <v>5</v>
      </c>
      <c r="Q53" s="96">
        <v>2</v>
      </c>
      <c r="R53" s="96">
        <v>1</v>
      </c>
      <c r="S53" s="96"/>
      <c r="T53" s="97">
        <f t="shared" si="23"/>
        <v>8</v>
      </c>
      <c r="U53" s="118"/>
      <c r="V53" s="97">
        <f t="shared" si="24"/>
        <v>20</v>
      </c>
      <c r="W53" s="128"/>
      <c r="X53" s="129"/>
    </row>
    <row r="54" s="19" customFormat="1" ht="25" customHeight="1" spans="1:24">
      <c r="A54" s="46">
        <f t="shared" si="21"/>
        <v>49</v>
      </c>
      <c r="B54" s="60"/>
      <c r="C54" s="60"/>
      <c r="D54" s="46" t="s">
        <v>104</v>
      </c>
      <c r="E54" s="63">
        <v>137.169</v>
      </c>
      <c r="F54" s="146"/>
      <c r="G54" s="146"/>
      <c r="H54" s="146"/>
      <c r="I54" s="146"/>
      <c r="J54" s="68"/>
      <c r="K54" s="64">
        <v>1</v>
      </c>
      <c r="L54" s="64">
        <v>5</v>
      </c>
      <c r="M54" s="64">
        <v>1</v>
      </c>
      <c r="N54" s="64"/>
      <c r="O54" s="98">
        <f t="shared" si="22"/>
        <v>7</v>
      </c>
      <c r="P54" s="96">
        <v>2</v>
      </c>
      <c r="Q54" s="96">
        <v>2</v>
      </c>
      <c r="R54" s="96">
        <v>1</v>
      </c>
      <c r="S54" s="96"/>
      <c r="T54" s="97">
        <f t="shared" si="23"/>
        <v>5</v>
      </c>
      <c r="U54" s="118"/>
      <c r="V54" s="97">
        <f t="shared" si="24"/>
        <v>12</v>
      </c>
      <c r="W54" s="128"/>
      <c r="X54" s="129"/>
    </row>
    <row r="55" s="19" customFormat="1" ht="25" customHeight="1" spans="1:24">
      <c r="A55" s="46">
        <f t="shared" si="21"/>
        <v>50</v>
      </c>
      <c r="B55" s="60"/>
      <c r="C55" s="60"/>
      <c r="D55" s="46" t="s">
        <v>105</v>
      </c>
      <c r="E55" s="63">
        <v>126.207</v>
      </c>
      <c r="F55" s="147"/>
      <c r="G55" s="147"/>
      <c r="H55" s="147"/>
      <c r="I55" s="147"/>
      <c r="J55" s="69"/>
      <c r="K55" s="64">
        <v>1</v>
      </c>
      <c r="L55" s="64">
        <v>5</v>
      </c>
      <c r="M55" s="64">
        <v>1</v>
      </c>
      <c r="N55" s="64"/>
      <c r="O55" s="98">
        <f t="shared" si="22"/>
        <v>7</v>
      </c>
      <c r="P55" s="96">
        <v>2</v>
      </c>
      <c r="Q55" s="96">
        <v>2</v>
      </c>
      <c r="R55" s="96">
        <v>1</v>
      </c>
      <c r="S55" s="96"/>
      <c r="T55" s="97">
        <f t="shared" si="23"/>
        <v>5</v>
      </c>
      <c r="U55" s="118"/>
      <c r="V55" s="97">
        <f t="shared" si="24"/>
        <v>12</v>
      </c>
      <c r="W55" s="128"/>
      <c r="X55" s="129"/>
    </row>
    <row r="56" s="22" customFormat="1" ht="25" customHeight="1" spans="1:24">
      <c r="A56" s="46">
        <f t="shared" si="21"/>
        <v>51</v>
      </c>
      <c r="B56" s="65"/>
      <c r="C56" s="66" t="s">
        <v>56</v>
      </c>
      <c r="D56" s="55"/>
      <c r="E56" s="56">
        <f>SUM(E50:E55)</f>
        <v>742.775</v>
      </c>
      <c r="F56" s="53">
        <f>SUM(F50:F55)</f>
        <v>0</v>
      </c>
      <c r="G56" s="53">
        <f>SUM(G50:G55)</f>
        <v>2</v>
      </c>
      <c r="H56" s="53">
        <f>SUM(H50:H55)</f>
        <v>2</v>
      </c>
      <c r="I56" s="53">
        <f>SUM(I50:I55)</f>
        <v>2</v>
      </c>
      <c r="J56" s="53">
        <f>SUM(J50:J55)+J49</f>
        <v>31</v>
      </c>
      <c r="K56" s="53">
        <f>SUM(K50:K55)</f>
        <v>6</v>
      </c>
      <c r="L56" s="53">
        <f>SUM(L50:L55)</f>
        <v>30</v>
      </c>
      <c r="M56" s="53">
        <f>SUM(M50:M55)</f>
        <v>6</v>
      </c>
      <c r="N56" s="53">
        <f>SUM(N50:N55)</f>
        <v>4</v>
      </c>
      <c r="O56" s="53">
        <f>SUM(O50:O55)</f>
        <v>46</v>
      </c>
      <c r="P56" s="53">
        <f>SUM(P49:P55)</f>
        <v>26</v>
      </c>
      <c r="Q56" s="53">
        <f>SUM(Q49:Q55)</f>
        <v>15</v>
      </c>
      <c r="R56" s="53">
        <f>SUM(R49:R55)</f>
        <v>8</v>
      </c>
      <c r="S56" s="53">
        <f>SUM(S49:S55)</f>
        <v>2</v>
      </c>
      <c r="T56" s="53">
        <f>SUM(T49:T55)</f>
        <v>51</v>
      </c>
      <c r="U56" s="132"/>
      <c r="V56" s="125">
        <f>SUM(V49:V55)</f>
        <v>128</v>
      </c>
      <c r="W56" s="126">
        <f>T56/V56</f>
        <v>0.3984375</v>
      </c>
      <c r="X56" s="131"/>
    </row>
    <row r="57" s="19" customFormat="1" ht="25" customHeight="1" spans="1:24">
      <c r="A57" s="46">
        <f t="shared" si="21"/>
        <v>52</v>
      </c>
      <c r="B57" s="60" t="s">
        <v>106</v>
      </c>
      <c r="C57" s="34" t="s">
        <v>38</v>
      </c>
      <c r="D57" s="58" t="s">
        <v>739</v>
      </c>
      <c r="E57" s="59"/>
      <c r="F57" s="50" t="s">
        <v>40</v>
      </c>
      <c r="G57" s="47"/>
      <c r="H57" s="47"/>
      <c r="I57" s="94"/>
      <c r="J57" s="45">
        <v>25</v>
      </c>
      <c r="K57" s="50" t="s">
        <v>40</v>
      </c>
      <c r="L57" s="47"/>
      <c r="M57" s="47"/>
      <c r="N57" s="47"/>
      <c r="O57" s="94"/>
      <c r="P57" s="96">
        <v>9</v>
      </c>
      <c r="Q57" s="96">
        <v>2</v>
      </c>
      <c r="R57" s="96">
        <v>1</v>
      </c>
      <c r="S57" s="96">
        <v>1</v>
      </c>
      <c r="T57" s="97">
        <f>SUM(P57:S57)</f>
        <v>13</v>
      </c>
      <c r="U57" s="118"/>
      <c r="V57" s="97">
        <f>T57+J57</f>
        <v>38</v>
      </c>
      <c r="W57" s="128"/>
      <c r="X57" s="129"/>
    </row>
    <row r="58" s="19" customFormat="1" ht="25" customHeight="1" spans="1:24">
      <c r="A58" s="46">
        <f t="shared" ref="A58:A71" si="25">ROW()-5</f>
        <v>53</v>
      </c>
      <c r="B58" s="60"/>
      <c r="C58" s="46" t="s">
        <v>107</v>
      </c>
      <c r="D58" s="46" t="s">
        <v>108</v>
      </c>
      <c r="E58" s="63">
        <v>185</v>
      </c>
      <c r="F58" s="153">
        <v>1</v>
      </c>
      <c r="G58" s="64">
        <v>0</v>
      </c>
      <c r="H58" s="64">
        <v>1</v>
      </c>
      <c r="I58" s="64">
        <v>1</v>
      </c>
      <c r="J58" s="70">
        <f>SUM(F58:I59)</f>
        <v>3</v>
      </c>
      <c r="K58" s="64">
        <v>1</v>
      </c>
      <c r="L58" s="64">
        <v>4</v>
      </c>
      <c r="M58" s="64">
        <v>1</v>
      </c>
      <c r="N58" s="64">
        <v>1</v>
      </c>
      <c r="O58" s="98">
        <f t="shared" ref="O58:O63" si="26">SUM(K58:N58)</f>
        <v>7</v>
      </c>
      <c r="P58" s="96">
        <v>3</v>
      </c>
      <c r="Q58" s="96">
        <v>1</v>
      </c>
      <c r="R58" s="96">
        <v>0</v>
      </c>
      <c r="S58" s="96">
        <v>0</v>
      </c>
      <c r="T58" s="97">
        <f>SUM(P58:S58)</f>
        <v>4</v>
      </c>
      <c r="U58" s="118"/>
      <c r="V58" s="97">
        <f>J58+O58+T58</f>
        <v>14</v>
      </c>
      <c r="W58" s="128"/>
      <c r="X58" s="129"/>
    </row>
    <row r="59" s="19" customFormat="1" ht="25" customHeight="1" spans="1:24">
      <c r="A59" s="46">
        <f t="shared" si="25"/>
        <v>54</v>
      </c>
      <c r="B59" s="60"/>
      <c r="C59" s="46"/>
      <c r="D59" s="46" t="s">
        <v>109</v>
      </c>
      <c r="E59" s="63">
        <v>127</v>
      </c>
      <c r="F59" s="153"/>
      <c r="G59" s="64"/>
      <c r="H59" s="64"/>
      <c r="I59" s="64"/>
      <c r="J59" s="70"/>
      <c r="K59" s="64">
        <v>1</v>
      </c>
      <c r="L59" s="64">
        <v>4</v>
      </c>
      <c r="M59" s="64">
        <v>1</v>
      </c>
      <c r="N59" s="64">
        <v>1</v>
      </c>
      <c r="O59" s="98">
        <f t="shared" si="26"/>
        <v>7</v>
      </c>
      <c r="P59" s="96">
        <v>2</v>
      </c>
      <c r="Q59" s="96">
        <v>0</v>
      </c>
      <c r="R59" s="96">
        <v>0</v>
      </c>
      <c r="S59" s="96">
        <v>0</v>
      </c>
      <c r="T59" s="97">
        <f t="shared" ref="T58:T63" si="27">SUM(P59:S59)</f>
        <v>2</v>
      </c>
      <c r="U59" s="118"/>
      <c r="V59" s="97">
        <f>J59+O59+T59</f>
        <v>9</v>
      </c>
      <c r="W59" s="128"/>
      <c r="X59" s="129"/>
    </row>
    <row r="60" s="19" customFormat="1" ht="25" customHeight="1" spans="1:24">
      <c r="A60" s="46">
        <f t="shared" si="25"/>
        <v>55</v>
      </c>
      <c r="B60" s="60"/>
      <c r="C60" s="46" t="s">
        <v>110</v>
      </c>
      <c r="D60" s="46" t="s">
        <v>111</v>
      </c>
      <c r="E60" s="63">
        <v>107</v>
      </c>
      <c r="F60" s="64">
        <v>0</v>
      </c>
      <c r="G60" s="64">
        <v>1</v>
      </c>
      <c r="H60" s="64">
        <v>1</v>
      </c>
      <c r="I60" s="64">
        <v>1</v>
      </c>
      <c r="J60" s="70">
        <f>SUM(F60:I60)</f>
        <v>3</v>
      </c>
      <c r="K60" s="64">
        <v>1</v>
      </c>
      <c r="L60" s="64">
        <v>4</v>
      </c>
      <c r="M60" s="64">
        <v>1</v>
      </c>
      <c r="N60" s="64">
        <v>1</v>
      </c>
      <c r="O60" s="98">
        <f t="shared" si="26"/>
        <v>7</v>
      </c>
      <c r="P60" s="96">
        <v>2</v>
      </c>
      <c r="Q60" s="96">
        <v>0</v>
      </c>
      <c r="R60" s="96">
        <v>0</v>
      </c>
      <c r="S60" s="96">
        <v>0</v>
      </c>
      <c r="T60" s="97">
        <f t="shared" si="27"/>
        <v>2</v>
      </c>
      <c r="U60" s="118">
        <f>80.4/100*15</f>
        <v>12.06</v>
      </c>
      <c r="V60" s="97">
        <f>J60+O60+T60+12</f>
        <v>24</v>
      </c>
      <c r="W60" s="128"/>
      <c r="X60" s="129"/>
    </row>
    <row r="61" s="19" customFormat="1" ht="25" customHeight="1" spans="1:24">
      <c r="A61" s="46">
        <f t="shared" si="25"/>
        <v>56</v>
      </c>
      <c r="B61" s="60"/>
      <c r="C61" s="46"/>
      <c r="D61" s="46" t="s">
        <v>112</v>
      </c>
      <c r="E61" s="63">
        <v>116</v>
      </c>
      <c r="F61" s="64"/>
      <c r="G61" s="64"/>
      <c r="H61" s="64"/>
      <c r="I61" s="64"/>
      <c r="J61" s="70"/>
      <c r="K61" s="64">
        <v>1</v>
      </c>
      <c r="L61" s="64">
        <v>4</v>
      </c>
      <c r="M61" s="64">
        <v>1</v>
      </c>
      <c r="N61" s="64">
        <v>1</v>
      </c>
      <c r="O61" s="98">
        <f t="shared" si="26"/>
        <v>7</v>
      </c>
      <c r="P61" s="96">
        <v>2</v>
      </c>
      <c r="Q61" s="96">
        <v>1</v>
      </c>
      <c r="R61" s="96">
        <v>0</v>
      </c>
      <c r="S61" s="96">
        <v>0</v>
      </c>
      <c r="T61" s="97">
        <f t="shared" si="27"/>
        <v>3</v>
      </c>
      <c r="U61" s="118"/>
      <c r="V61" s="97">
        <f>J61+O61+T61</f>
        <v>10</v>
      </c>
      <c r="W61" s="128"/>
      <c r="X61" s="129"/>
    </row>
    <row r="62" s="19" customFormat="1" ht="25" customHeight="1" spans="1:24">
      <c r="A62" s="46">
        <f t="shared" si="25"/>
        <v>57</v>
      </c>
      <c r="B62" s="60"/>
      <c r="C62" s="46"/>
      <c r="D62" s="46" t="s">
        <v>113</v>
      </c>
      <c r="E62" s="63">
        <v>80</v>
      </c>
      <c r="F62" s="64"/>
      <c r="G62" s="64"/>
      <c r="H62" s="64"/>
      <c r="I62" s="64"/>
      <c r="J62" s="70"/>
      <c r="K62" s="64">
        <v>1</v>
      </c>
      <c r="L62" s="64">
        <v>4</v>
      </c>
      <c r="M62" s="64">
        <v>1</v>
      </c>
      <c r="N62" s="64">
        <v>2</v>
      </c>
      <c r="O62" s="98">
        <f t="shared" si="26"/>
        <v>8</v>
      </c>
      <c r="P62" s="96">
        <v>3</v>
      </c>
      <c r="Q62" s="96">
        <v>1</v>
      </c>
      <c r="R62" s="96">
        <v>1</v>
      </c>
      <c r="S62" s="96">
        <v>1</v>
      </c>
      <c r="T62" s="97">
        <f t="shared" si="27"/>
        <v>6</v>
      </c>
      <c r="U62" s="118"/>
      <c r="V62" s="97">
        <f>J62+O62+T62</f>
        <v>14</v>
      </c>
      <c r="W62" s="128"/>
      <c r="X62" s="129"/>
    </row>
    <row r="63" s="19" customFormat="1" ht="25" customHeight="1" spans="1:24">
      <c r="A63" s="46">
        <f t="shared" si="25"/>
        <v>58</v>
      </c>
      <c r="B63" s="60"/>
      <c r="C63" s="86" t="s">
        <v>114</v>
      </c>
      <c r="D63" s="46"/>
      <c r="E63" s="63">
        <v>37</v>
      </c>
      <c r="F63" s="153">
        <v>1</v>
      </c>
      <c r="G63" s="64">
        <v>0</v>
      </c>
      <c r="H63" s="64">
        <v>1</v>
      </c>
      <c r="I63" s="64">
        <v>1</v>
      </c>
      <c r="J63" s="70">
        <f>SUM(F63:I63)</f>
        <v>3</v>
      </c>
      <c r="K63" s="64">
        <v>0</v>
      </c>
      <c r="L63" s="64">
        <v>2</v>
      </c>
      <c r="M63" s="64">
        <v>1</v>
      </c>
      <c r="N63" s="64">
        <v>0</v>
      </c>
      <c r="O63" s="98">
        <f t="shared" si="26"/>
        <v>3</v>
      </c>
      <c r="P63" s="96">
        <v>2</v>
      </c>
      <c r="Q63" s="96">
        <v>1</v>
      </c>
      <c r="R63" s="96">
        <v>0</v>
      </c>
      <c r="S63" s="96">
        <v>0</v>
      </c>
      <c r="T63" s="97">
        <f t="shared" si="27"/>
        <v>3</v>
      </c>
      <c r="U63" s="118"/>
      <c r="V63" s="97">
        <f>J63+O63+T63</f>
        <v>9</v>
      </c>
      <c r="W63" s="128"/>
      <c r="X63" s="129"/>
    </row>
    <row r="64" s="22" customFormat="1" ht="25" customHeight="1" spans="1:25">
      <c r="A64" s="46">
        <f t="shared" si="25"/>
        <v>59</v>
      </c>
      <c r="B64" s="65"/>
      <c r="C64" s="66" t="s">
        <v>56</v>
      </c>
      <c r="D64" s="55"/>
      <c r="E64" s="56">
        <f>SUM(E58:E63)</f>
        <v>652</v>
      </c>
      <c r="F64" s="53">
        <f>SUM(F58:F63)</f>
        <v>2</v>
      </c>
      <c r="G64" s="53">
        <f>SUM(G58:G63)</f>
        <v>1</v>
      </c>
      <c r="H64" s="53">
        <f>SUM(H58:H63)</f>
        <v>3</v>
      </c>
      <c r="I64" s="53">
        <f>SUM(I58:I63)</f>
        <v>3</v>
      </c>
      <c r="J64" s="53">
        <f>SUM(J58:J63)+J57</f>
        <v>34</v>
      </c>
      <c r="K64" s="53">
        <f>SUM(K58:K63)</f>
        <v>5</v>
      </c>
      <c r="L64" s="53">
        <f>SUM(L58:L63)</f>
        <v>22</v>
      </c>
      <c r="M64" s="53">
        <f>SUM(M58:M63)</f>
        <v>6</v>
      </c>
      <c r="N64" s="53">
        <f>SUM(N58:N63)</f>
        <v>6</v>
      </c>
      <c r="O64" s="53">
        <f>SUM(O58:O63)</f>
        <v>39</v>
      </c>
      <c r="P64" s="53">
        <f>SUM(P57:P63)</f>
        <v>23</v>
      </c>
      <c r="Q64" s="53">
        <f>SUM(Q57:Q63)</f>
        <v>6</v>
      </c>
      <c r="R64" s="53">
        <f>SUM(R57:R63)</f>
        <v>2</v>
      </c>
      <c r="S64" s="53">
        <f>SUM(S57:S63)</f>
        <v>2</v>
      </c>
      <c r="T64" s="53">
        <f>SUM(T57:T63)</f>
        <v>33</v>
      </c>
      <c r="U64" s="53">
        <v>12</v>
      </c>
      <c r="V64" s="125">
        <f>SUM(V57:V63)</f>
        <v>118</v>
      </c>
      <c r="W64" s="126">
        <f>T64/V64</f>
        <v>0.279661016949153</v>
      </c>
      <c r="X64" s="131"/>
      <c r="Y64" s="22" t="e">
        <f>#REF!+#REF!</f>
        <v>#REF!</v>
      </c>
    </row>
    <row r="65" s="19" customFormat="1" ht="25" customHeight="1" spans="1:24">
      <c r="A65" s="46">
        <f t="shared" si="25"/>
        <v>60</v>
      </c>
      <c r="B65" s="60" t="s">
        <v>115</v>
      </c>
      <c r="C65" s="34" t="s">
        <v>38</v>
      </c>
      <c r="D65" s="58" t="s">
        <v>739</v>
      </c>
      <c r="E65" s="59"/>
      <c r="F65" s="50" t="s">
        <v>40</v>
      </c>
      <c r="G65" s="47"/>
      <c r="H65" s="47"/>
      <c r="I65" s="94"/>
      <c r="J65" s="45">
        <v>25</v>
      </c>
      <c r="K65" s="50" t="s">
        <v>40</v>
      </c>
      <c r="L65" s="47"/>
      <c r="M65" s="47"/>
      <c r="N65" s="47"/>
      <c r="O65" s="94"/>
      <c r="P65" s="96">
        <v>3</v>
      </c>
      <c r="Q65" s="96">
        <v>1</v>
      </c>
      <c r="R65" s="96">
        <v>1</v>
      </c>
      <c r="S65" s="102">
        <v>1</v>
      </c>
      <c r="T65" s="97">
        <f>SUM(P65:S65)</f>
        <v>6</v>
      </c>
      <c r="U65" s="118"/>
      <c r="V65" s="97">
        <f>T65+J65</f>
        <v>31</v>
      </c>
      <c r="W65" s="128"/>
      <c r="X65" s="129"/>
    </row>
    <row r="66" s="19" customFormat="1" ht="25" customHeight="1" spans="1:27">
      <c r="A66" s="46">
        <f t="shared" si="25"/>
        <v>61</v>
      </c>
      <c r="B66" s="60"/>
      <c r="C66" s="57" t="s">
        <v>116</v>
      </c>
      <c r="D66" s="46" t="s">
        <v>117</v>
      </c>
      <c r="E66" s="63">
        <v>194.861</v>
      </c>
      <c r="F66" s="158">
        <v>1</v>
      </c>
      <c r="G66" s="145"/>
      <c r="H66" s="145">
        <v>1</v>
      </c>
      <c r="I66" s="145">
        <v>1</v>
      </c>
      <c r="J66" s="67">
        <f>SUM(F66:I67)</f>
        <v>3</v>
      </c>
      <c r="K66" s="64">
        <v>1</v>
      </c>
      <c r="L66" s="64">
        <v>6</v>
      </c>
      <c r="M66" s="64">
        <v>1</v>
      </c>
      <c r="N66" s="64"/>
      <c r="O66" s="98">
        <f t="shared" ref="O66:O69" si="28">SUM(K66:N66)</f>
        <v>8</v>
      </c>
      <c r="P66" s="96">
        <v>1</v>
      </c>
      <c r="Q66" s="96"/>
      <c r="R66" s="96"/>
      <c r="S66" s="96"/>
      <c r="T66" s="97">
        <f t="shared" ref="T66:T69" si="29">SUM(P66:R66)</f>
        <v>1</v>
      </c>
      <c r="U66" s="118"/>
      <c r="V66" s="97">
        <f>J66+O66+T66</f>
        <v>12</v>
      </c>
      <c r="W66" s="121"/>
      <c r="X66" s="122"/>
      <c r="Y66" s="135"/>
      <c r="Z66" s="64"/>
      <c r="AA66" s="136">
        <v>5</v>
      </c>
    </row>
    <row r="67" s="19" customFormat="1" ht="25" customHeight="1" spans="1:27">
      <c r="A67" s="46">
        <f t="shared" si="25"/>
        <v>62</v>
      </c>
      <c r="B67" s="60"/>
      <c r="C67" s="65"/>
      <c r="D67" s="46" t="s">
        <v>118</v>
      </c>
      <c r="E67" s="63">
        <v>143.69</v>
      </c>
      <c r="F67" s="159"/>
      <c r="G67" s="147"/>
      <c r="H67" s="147"/>
      <c r="I67" s="147"/>
      <c r="J67" s="69"/>
      <c r="K67" s="64">
        <v>1</v>
      </c>
      <c r="L67" s="64">
        <v>6</v>
      </c>
      <c r="M67" s="64">
        <v>1</v>
      </c>
      <c r="N67" s="64"/>
      <c r="O67" s="98">
        <f t="shared" si="28"/>
        <v>8</v>
      </c>
      <c r="P67" s="96">
        <v>1</v>
      </c>
      <c r="Q67" s="96"/>
      <c r="R67" s="96"/>
      <c r="S67" s="96"/>
      <c r="T67" s="97">
        <f t="shared" si="29"/>
        <v>1</v>
      </c>
      <c r="U67" s="118"/>
      <c r="V67" s="97">
        <f>J67+O67+T67</f>
        <v>9</v>
      </c>
      <c r="W67" s="121"/>
      <c r="X67" s="122"/>
      <c r="Y67" s="135"/>
      <c r="Z67" s="64"/>
      <c r="AA67" s="136"/>
    </row>
    <row r="68" s="19" customFormat="1" ht="25" customHeight="1" spans="1:27">
      <c r="A68" s="46">
        <f t="shared" si="25"/>
        <v>63</v>
      </c>
      <c r="B68" s="60"/>
      <c r="C68" s="57" t="s">
        <v>119</v>
      </c>
      <c r="D68" s="46" t="s">
        <v>120</v>
      </c>
      <c r="E68" s="63">
        <v>141.555</v>
      </c>
      <c r="F68" s="145"/>
      <c r="G68" s="145">
        <v>1</v>
      </c>
      <c r="H68" s="145">
        <v>1</v>
      </c>
      <c r="I68" s="145">
        <v>1</v>
      </c>
      <c r="J68" s="67">
        <f>SUM(F68:I69)</f>
        <v>3</v>
      </c>
      <c r="K68" s="64">
        <v>1</v>
      </c>
      <c r="L68" s="64">
        <v>6</v>
      </c>
      <c r="M68" s="64">
        <v>1</v>
      </c>
      <c r="N68" s="64"/>
      <c r="O68" s="98">
        <f t="shared" si="28"/>
        <v>8</v>
      </c>
      <c r="P68" s="96">
        <v>1</v>
      </c>
      <c r="Q68" s="96"/>
      <c r="R68" s="96"/>
      <c r="S68" s="96"/>
      <c r="T68" s="97">
        <f t="shared" si="29"/>
        <v>1</v>
      </c>
      <c r="U68" s="118"/>
      <c r="V68" s="97">
        <f>J68+O68+T68</f>
        <v>12</v>
      </c>
      <c r="W68" s="121"/>
      <c r="X68" s="122"/>
      <c r="Y68" s="135"/>
      <c r="Z68" s="64"/>
      <c r="AA68" s="136"/>
    </row>
    <row r="69" s="19" customFormat="1" ht="25" customHeight="1" spans="1:27">
      <c r="A69" s="46">
        <f t="shared" si="25"/>
        <v>64</v>
      </c>
      <c r="B69" s="60"/>
      <c r="C69" s="65"/>
      <c r="D69" s="46" t="s">
        <v>121</v>
      </c>
      <c r="E69" s="63">
        <v>108.041</v>
      </c>
      <c r="F69" s="147"/>
      <c r="G69" s="147"/>
      <c r="H69" s="147"/>
      <c r="I69" s="147"/>
      <c r="J69" s="69"/>
      <c r="K69" s="64">
        <v>1</v>
      </c>
      <c r="L69" s="64">
        <v>6</v>
      </c>
      <c r="M69" s="64">
        <v>1</v>
      </c>
      <c r="N69"/>
      <c r="O69" s="98">
        <f t="shared" si="28"/>
        <v>8</v>
      </c>
      <c r="P69" s="96">
        <v>1</v>
      </c>
      <c r="Q69" s="96">
        <v>1</v>
      </c>
      <c r="R69" s="96"/>
      <c r="S69" s="96"/>
      <c r="T69" s="97">
        <f t="shared" si="29"/>
        <v>2</v>
      </c>
      <c r="U69" s="118">
        <f>E69/100*15</f>
        <v>16.20615</v>
      </c>
      <c r="V69" s="97">
        <f>J69+O69+T69+16</f>
        <v>26</v>
      </c>
      <c r="W69" s="121"/>
      <c r="X69" s="122"/>
      <c r="Y69" s="135"/>
      <c r="Z69" s="64"/>
      <c r="AA69" s="136"/>
    </row>
    <row r="70" s="22" customFormat="1" ht="25" customHeight="1" spans="1:27">
      <c r="A70" s="46">
        <f t="shared" si="25"/>
        <v>65</v>
      </c>
      <c r="B70" s="65"/>
      <c r="C70" s="66" t="s">
        <v>56</v>
      </c>
      <c r="D70" s="55"/>
      <c r="E70" s="56">
        <f t="shared" ref="E70:O70" si="30">SUM(E66:E69)</f>
        <v>588.147</v>
      </c>
      <c r="F70" s="53">
        <f t="shared" si="30"/>
        <v>1</v>
      </c>
      <c r="G70" s="53">
        <f t="shared" si="30"/>
        <v>1</v>
      </c>
      <c r="H70" s="53">
        <f t="shared" si="30"/>
        <v>2</v>
      </c>
      <c r="I70" s="53">
        <f t="shared" si="30"/>
        <v>2</v>
      </c>
      <c r="J70" s="53">
        <f t="shared" si="30"/>
        <v>6</v>
      </c>
      <c r="K70" s="53">
        <f t="shared" si="30"/>
        <v>4</v>
      </c>
      <c r="L70" s="53">
        <f t="shared" si="30"/>
        <v>24</v>
      </c>
      <c r="M70" s="53">
        <f t="shared" si="30"/>
        <v>4</v>
      </c>
      <c r="N70" s="53">
        <f t="shared" si="30"/>
        <v>0</v>
      </c>
      <c r="O70" s="53">
        <f t="shared" si="30"/>
        <v>32</v>
      </c>
      <c r="P70" s="53">
        <f>SUM(P65:P69)</f>
        <v>7</v>
      </c>
      <c r="Q70" s="53">
        <f>SUM(Q65:Q69)</f>
        <v>2</v>
      </c>
      <c r="R70" s="53">
        <f>SUM(R65:R69)</f>
        <v>1</v>
      </c>
      <c r="S70" s="53">
        <f>SUM(S65:S69)</f>
        <v>1</v>
      </c>
      <c r="T70" s="53">
        <f>SUM(T65:T69)</f>
        <v>11</v>
      </c>
      <c r="U70" s="53">
        <v>16</v>
      </c>
      <c r="V70" s="125">
        <f>SUM(V65:V69)</f>
        <v>90</v>
      </c>
      <c r="W70" s="126">
        <f>T70/V70</f>
        <v>0.122222222222222</v>
      </c>
      <c r="X70" s="127"/>
      <c r="Y70" s="55">
        <f>SUM(Y66:Y69)</f>
        <v>0</v>
      </c>
      <c r="Z70" s="53"/>
      <c r="AA70" s="53">
        <f>SUM(AA66:AA69)</f>
        <v>5</v>
      </c>
    </row>
    <row r="71" s="25" customFormat="1" ht="37" customHeight="1" spans="1:27">
      <c r="A71" s="160" t="s">
        <v>56</v>
      </c>
      <c r="B71" s="161"/>
      <c r="C71" s="161"/>
      <c r="D71" s="162"/>
      <c r="E71" s="163">
        <f t="shared" ref="E71:N71" si="31">E15+E28+E40+E48+E56+E64+E70</f>
        <v>5770.864</v>
      </c>
      <c r="F71" s="163">
        <f t="shared" si="31"/>
        <v>4</v>
      </c>
      <c r="G71" s="163">
        <f t="shared" si="31"/>
        <v>15</v>
      </c>
      <c r="H71" s="163">
        <f t="shared" si="31"/>
        <v>17</v>
      </c>
      <c r="I71" s="163">
        <f t="shared" si="31"/>
        <v>18</v>
      </c>
      <c r="J71" s="163">
        <f t="shared" si="31"/>
        <v>204</v>
      </c>
      <c r="K71" s="163">
        <f t="shared" si="31"/>
        <v>50</v>
      </c>
      <c r="L71" s="163">
        <f t="shared" si="31"/>
        <v>226</v>
      </c>
      <c r="M71" s="163">
        <f t="shared" si="31"/>
        <v>65</v>
      </c>
      <c r="N71" s="163">
        <f t="shared" si="31"/>
        <v>29</v>
      </c>
      <c r="O71" s="164">
        <f>O15+O28+O40+O48+O56+O64+O70+78</f>
        <v>448</v>
      </c>
      <c r="P71" s="163">
        <f t="shared" ref="P71:V71" si="32">P15+P28+P40+P48+P56+P64+P70</f>
        <v>149</v>
      </c>
      <c r="Q71" s="163">
        <f t="shared" si="32"/>
        <v>69</v>
      </c>
      <c r="R71" s="163">
        <f t="shared" si="32"/>
        <v>47</v>
      </c>
      <c r="S71" s="163">
        <f t="shared" si="32"/>
        <v>26</v>
      </c>
      <c r="T71" s="163">
        <f t="shared" si="32"/>
        <v>291</v>
      </c>
      <c r="U71" s="163">
        <f t="shared" si="32"/>
        <v>83.80095</v>
      </c>
      <c r="V71" s="165">
        <f t="shared" si="32"/>
        <v>973.7353</v>
      </c>
      <c r="W71" s="137"/>
      <c r="X71" s="138"/>
      <c r="Y71" s="139">
        <f>T71/V71</f>
        <v>0.298849184167402</v>
      </c>
      <c r="Z71" s="140"/>
      <c r="AA71" s="140"/>
    </row>
    <row r="72" s="30" customFormat="1" ht="37" customHeight="1" spans="1:27">
      <c r="A72" s="46" t="s">
        <v>565</v>
      </c>
      <c r="B72" s="46"/>
      <c r="C72" s="46"/>
      <c r="D72" s="46"/>
      <c r="E72" s="46"/>
      <c r="F72" s="46"/>
      <c r="G72" s="46"/>
      <c r="H72" s="46"/>
      <c r="I72" s="46"/>
      <c r="J72" s="46"/>
      <c r="K72" s="46"/>
      <c r="L72" s="46"/>
      <c r="M72" s="46"/>
      <c r="N72" s="46"/>
      <c r="O72" s="46"/>
      <c r="P72" s="46"/>
      <c r="Q72" s="46"/>
      <c r="R72" s="46"/>
      <c r="S72" s="46"/>
      <c r="T72" s="46"/>
      <c r="U72" s="46"/>
      <c r="V72" s="134">
        <v>42</v>
      </c>
      <c r="W72" s="166"/>
      <c r="X72" s="167"/>
      <c r="Y72" s="169"/>
      <c r="Z72" s="170"/>
      <c r="AA72" s="170"/>
    </row>
    <row r="73" s="30" customFormat="1" ht="37" customHeight="1" spans="1:27">
      <c r="A73" s="46" t="s">
        <v>740</v>
      </c>
      <c r="B73" s="46"/>
      <c r="C73" s="46"/>
      <c r="D73" s="46"/>
      <c r="E73" s="46"/>
      <c r="F73" s="46"/>
      <c r="G73" s="46"/>
      <c r="H73" s="46"/>
      <c r="I73" s="46"/>
      <c r="J73" s="46"/>
      <c r="K73" s="46"/>
      <c r="L73" s="46"/>
      <c r="M73" s="46"/>
      <c r="N73" s="46"/>
      <c r="O73" s="46"/>
      <c r="P73" s="46"/>
      <c r="Q73" s="46"/>
      <c r="R73" s="46"/>
      <c r="S73" s="46"/>
      <c r="T73" s="46"/>
      <c r="U73" s="46"/>
      <c r="V73" s="134">
        <v>78</v>
      </c>
      <c r="W73" s="166"/>
      <c r="X73" s="167"/>
      <c r="Y73" s="169"/>
      <c r="Z73" s="170"/>
      <c r="AA73" s="170"/>
    </row>
    <row r="74" s="30" customFormat="1" ht="37" customHeight="1" spans="1:27">
      <c r="A74" s="46" t="s">
        <v>741</v>
      </c>
      <c r="B74" s="46"/>
      <c r="C74" s="46"/>
      <c r="D74" s="46"/>
      <c r="E74" s="46"/>
      <c r="F74" s="46"/>
      <c r="G74" s="46"/>
      <c r="H74" s="46"/>
      <c r="I74" s="46"/>
      <c r="J74" s="46"/>
      <c r="K74" s="46"/>
      <c r="L74" s="46"/>
      <c r="M74" s="46"/>
      <c r="N74" s="46"/>
      <c r="O74" s="46"/>
      <c r="P74" s="46"/>
      <c r="Q74" s="46"/>
      <c r="R74" s="46"/>
      <c r="S74" s="46"/>
      <c r="T74" s="46"/>
      <c r="U74" s="46"/>
      <c r="V74" s="134">
        <f>25*3+30+75+144</f>
        <v>324</v>
      </c>
      <c r="W74" s="166"/>
      <c r="X74" s="167"/>
      <c r="Y74" s="170">
        <f>75+J71+O71-29+75+22+10</f>
        <v>805</v>
      </c>
      <c r="Z74" s="170">
        <f>84+29+144</f>
        <v>257</v>
      </c>
      <c r="AA74" s="170"/>
    </row>
    <row r="75" s="30" customFormat="1" ht="37" customHeight="1" spans="1:27">
      <c r="A75" s="46" t="s">
        <v>122</v>
      </c>
      <c r="B75" s="46"/>
      <c r="C75" s="46"/>
      <c r="D75" s="46"/>
      <c r="E75" s="46"/>
      <c r="F75" s="46"/>
      <c r="G75" s="46"/>
      <c r="H75" s="46"/>
      <c r="I75" s="46"/>
      <c r="J75" s="46"/>
      <c r="K75" s="46"/>
      <c r="L75" s="46"/>
      <c r="M75" s="46"/>
      <c r="N75" s="46"/>
      <c r="O75" s="46"/>
      <c r="P75" s="46"/>
      <c r="Q75" s="46"/>
      <c r="R75" s="46"/>
      <c r="S75" s="46"/>
      <c r="T75" s="46"/>
      <c r="U75" s="46"/>
      <c r="V75" s="168">
        <f>V71+V72+V73+V74</f>
        <v>1417.7353</v>
      </c>
      <c r="W75" s="166"/>
      <c r="X75" s="167"/>
      <c r="Y75" s="169"/>
      <c r="Z75" s="170"/>
      <c r="AA75" s="170"/>
    </row>
    <row r="76" ht="171" customHeight="1" spans="1:24">
      <c r="A76" s="91" t="s">
        <v>123</v>
      </c>
      <c r="B76" s="92"/>
      <c r="C76" s="92"/>
      <c r="D76" s="92"/>
      <c r="E76" s="93"/>
      <c r="F76" s="92"/>
      <c r="G76" s="92"/>
      <c r="H76" s="92"/>
      <c r="I76" s="92"/>
      <c r="J76" s="92"/>
      <c r="K76" s="92"/>
      <c r="L76" s="92"/>
      <c r="M76" s="92"/>
      <c r="N76" s="92"/>
      <c r="O76" s="92"/>
      <c r="P76" s="92"/>
      <c r="Q76" s="92"/>
      <c r="R76" s="92"/>
      <c r="S76" s="92"/>
      <c r="T76" s="92"/>
      <c r="U76" s="141"/>
      <c r="V76" s="92"/>
      <c r="W76" s="142"/>
      <c r="X76" s="92"/>
    </row>
  </sheetData>
  <autoFilter ref="A3:GX76">
    <extLst/>
  </autoFilter>
  <mergeCells count="161">
    <mergeCell ref="A2:V2"/>
    <mergeCell ref="F3:J3"/>
    <mergeCell ref="K3:O3"/>
    <mergeCell ref="P3:T3"/>
    <mergeCell ref="Y3:AJ3"/>
    <mergeCell ref="F4:J4"/>
    <mergeCell ref="K4:O4"/>
    <mergeCell ref="P4:T4"/>
    <mergeCell ref="Y4:AB4"/>
    <mergeCell ref="AC4:AF4"/>
    <mergeCell ref="AG4:AJ4"/>
    <mergeCell ref="D6:E6"/>
    <mergeCell ref="F6:I6"/>
    <mergeCell ref="K6:O6"/>
    <mergeCell ref="C15:D15"/>
    <mergeCell ref="D16:E16"/>
    <mergeCell ref="F16:I16"/>
    <mergeCell ref="K16:O16"/>
    <mergeCell ref="C28:D28"/>
    <mergeCell ref="D29:E29"/>
    <mergeCell ref="F29:I29"/>
    <mergeCell ref="K29:O29"/>
    <mergeCell ref="C40:D40"/>
    <mergeCell ref="D41:E41"/>
    <mergeCell ref="F41:I41"/>
    <mergeCell ref="K41:O41"/>
    <mergeCell ref="C48:D48"/>
    <mergeCell ref="D49:E49"/>
    <mergeCell ref="F49:I49"/>
    <mergeCell ref="K49:O49"/>
    <mergeCell ref="C56:D56"/>
    <mergeCell ref="D57:E57"/>
    <mergeCell ref="F57:I57"/>
    <mergeCell ref="K57:O57"/>
    <mergeCell ref="C64:D64"/>
    <mergeCell ref="D65:E65"/>
    <mergeCell ref="F65:I65"/>
    <mergeCell ref="K65:O65"/>
    <mergeCell ref="C70:D70"/>
    <mergeCell ref="A71:D71"/>
    <mergeCell ref="A72:U72"/>
    <mergeCell ref="A73:U73"/>
    <mergeCell ref="A74:U74"/>
    <mergeCell ref="A75:U75"/>
    <mergeCell ref="A76:O76"/>
    <mergeCell ref="A3:A5"/>
    <mergeCell ref="B6:B15"/>
    <mergeCell ref="B16:B28"/>
    <mergeCell ref="B29:B40"/>
    <mergeCell ref="B41:B48"/>
    <mergeCell ref="B49:B56"/>
    <mergeCell ref="B57:B64"/>
    <mergeCell ref="B65:B70"/>
    <mergeCell ref="C7:C9"/>
    <mergeCell ref="C10:C12"/>
    <mergeCell ref="C13:C14"/>
    <mergeCell ref="C17:C18"/>
    <mergeCell ref="C19:C23"/>
    <mergeCell ref="C24:C27"/>
    <mergeCell ref="C30:C32"/>
    <mergeCell ref="C33:C35"/>
    <mergeCell ref="C36:C39"/>
    <mergeCell ref="C42:C44"/>
    <mergeCell ref="C45:C47"/>
    <mergeCell ref="C50:C52"/>
    <mergeCell ref="C53:C55"/>
    <mergeCell ref="C58:C59"/>
    <mergeCell ref="C60:C62"/>
    <mergeCell ref="C66:C67"/>
    <mergeCell ref="C68:C69"/>
    <mergeCell ref="D3:D5"/>
    <mergeCell ref="E3:E5"/>
    <mergeCell ref="F7:F9"/>
    <mergeCell ref="F10:F12"/>
    <mergeCell ref="F13:F14"/>
    <mergeCell ref="F17:F18"/>
    <mergeCell ref="F19:F23"/>
    <mergeCell ref="F24:F27"/>
    <mergeCell ref="F30:F32"/>
    <mergeCell ref="F33:F35"/>
    <mergeCell ref="F36:F39"/>
    <mergeCell ref="F42:F44"/>
    <mergeCell ref="F45:F47"/>
    <mergeCell ref="F50:F52"/>
    <mergeCell ref="F53:F55"/>
    <mergeCell ref="F58:F59"/>
    <mergeCell ref="F60:F62"/>
    <mergeCell ref="F66:F67"/>
    <mergeCell ref="F68:F69"/>
    <mergeCell ref="G7:G9"/>
    <mergeCell ref="G10:G12"/>
    <mergeCell ref="G13:G14"/>
    <mergeCell ref="G17:G18"/>
    <mergeCell ref="G19:G23"/>
    <mergeCell ref="G24:G27"/>
    <mergeCell ref="G30:G32"/>
    <mergeCell ref="G33:G35"/>
    <mergeCell ref="G36:G39"/>
    <mergeCell ref="G42:G44"/>
    <mergeCell ref="G45:G47"/>
    <mergeCell ref="G50:G52"/>
    <mergeCell ref="G53:G55"/>
    <mergeCell ref="G58:G59"/>
    <mergeCell ref="G60:G62"/>
    <mergeCell ref="G66:G67"/>
    <mergeCell ref="G68:G69"/>
    <mergeCell ref="H7:H9"/>
    <mergeCell ref="H10:H12"/>
    <mergeCell ref="H13:H14"/>
    <mergeCell ref="H17:H18"/>
    <mergeCell ref="H19:H23"/>
    <mergeCell ref="H24:H27"/>
    <mergeCell ref="H30:H32"/>
    <mergeCell ref="H33:H35"/>
    <mergeCell ref="H36:H39"/>
    <mergeCell ref="H42:H44"/>
    <mergeCell ref="H45:H47"/>
    <mergeCell ref="H50:H52"/>
    <mergeCell ref="H53:H55"/>
    <mergeCell ref="H58:H59"/>
    <mergeCell ref="H60:H62"/>
    <mergeCell ref="H66:H67"/>
    <mergeCell ref="H68:H69"/>
    <mergeCell ref="I7:I9"/>
    <mergeCell ref="I10:I12"/>
    <mergeCell ref="I13:I14"/>
    <mergeCell ref="I17:I18"/>
    <mergeCell ref="I19:I23"/>
    <mergeCell ref="I24:I27"/>
    <mergeCell ref="I30:I32"/>
    <mergeCell ref="I33:I35"/>
    <mergeCell ref="I36:I39"/>
    <mergeCell ref="I42:I44"/>
    <mergeCell ref="I45:I47"/>
    <mergeCell ref="I50:I52"/>
    <mergeCell ref="I53:I55"/>
    <mergeCell ref="I58:I59"/>
    <mergeCell ref="I60:I62"/>
    <mergeCell ref="I66:I67"/>
    <mergeCell ref="I68:I69"/>
    <mergeCell ref="J7:J9"/>
    <mergeCell ref="J10:J12"/>
    <mergeCell ref="J13:J14"/>
    <mergeCell ref="J17:J18"/>
    <mergeCell ref="J19:J23"/>
    <mergeCell ref="J24:J27"/>
    <mergeCell ref="J30:J32"/>
    <mergeCell ref="J33:J35"/>
    <mergeCell ref="J36:J39"/>
    <mergeCell ref="J42:J44"/>
    <mergeCell ref="J45:J47"/>
    <mergeCell ref="J50:J52"/>
    <mergeCell ref="J53:J55"/>
    <mergeCell ref="J58:J59"/>
    <mergeCell ref="J60:J62"/>
    <mergeCell ref="J66:J67"/>
    <mergeCell ref="J68:J69"/>
    <mergeCell ref="U3:U5"/>
    <mergeCell ref="V3:V5"/>
    <mergeCell ref="AA66:AA69"/>
    <mergeCell ref="B3:C5"/>
  </mergeCells>
  <printOptions horizontalCentered="1"/>
  <pageMargins left="0.357638888888889" right="0.357638888888889" top="0.60625" bottom="0.60625" header="0.511805555555556" footer="0.511805555555556"/>
  <pageSetup paperSize="8" scale="63" orientation="portrait" horizontalDpi="600"/>
  <headerFooter alignWithMargins="0" scaleWithDoc="0"/>
  <rowBreaks count="2" manualBreakCount="2">
    <brk id="40" max="21" man="1"/>
    <brk id="75"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T61"/>
  <sheetViews>
    <sheetView view="pageBreakPreview" zoomScale="70" zoomScaleNormal="40" workbookViewId="0">
      <pane xSplit="4" ySplit="5" topLeftCell="E6" activePane="bottomRight" state="frozen"/>
      <selection/>
      <selection pane="topRight"/>
      <selection pane="bottomLeft"/>
      <selection pane="bottomRight" activeCell="E3" sqref="E3:E5"/>
    </sheetView>
  </sheetViews>
  <sheetFormatPr defaultColWidth="9" defaultRowHeight="22.5"/>
  <cols>
    <col min="1" max="1" width="6.38333333333333" style="26" customWidth="1"/>
    <col min="2" max="2" width="10.8833333333333" style="26" customWidth="1"/>
    <col min="3" max="3" width="12.8" style="26" customWidth="1"/>
    <col min="4" max="4" width="12.675" style="26" customWidth="1"/>
    <col min="5" max="5" width="9.4" style="27" customWidth="1"/>
    <col min="6" max="6" width="5" style="19" customWidth="1"/>
    <col min="7" max="9" width="5.175" style="19" customWidth="1"/>
    <col min="10" max="10" width="5.175" style="28" customWidth="1"/>
    <col min="11" max="11" width="5.175" style="29" customWidth="1"/>
    <col min="12" max="16" width="5.53333333333333" style="28" customWidth="1"/>
    <col min="17" max="17" width="5.53333333333333" style="30" customWidth="1"/>
    <col min="18" max="18" width="5.53333333333333" style="28" customWidth="1"/>
    <col min="19" max="19" width="10.3583333333333" style="31" customWidth="1"/>
    <col min="20" max="20" width="5.53333333333333" style="28" customWidth="1"/>
    <col min="21" max="21" width="12.2" style="19" customWidth="1"/>
    <col min="22" max="16384" width="9" style="19"/>
  </cols>
  <sheetData>
    <row r="1" s="19" customFormat="1" spans="1:20">
      <c r="A1" s="32" t="s">
        <v>0</v>
      </c>
      <c r="B1" s="26"/>
      <c r="C1" s="26"/>
      <c r="D1" s="26"/>
      <c r="E1" s="27"/>
      <c r="J1" s="28"/>
      <c r="K1" s="29"/>
      <c r="L1" s="28"/>
      <c r="M1" s="28"/>
      <c r="N1" s="28"/>
      <c r="O1" s="28"/>
      <c r="P1" s="28"/>
      <c r="Q1" s="30"/>
      <c r="R1" s="28"/>
      <c r="S1" s="31"/>
      <c r="T1" s="28"/>
    </row>
    <row r="2" s="20" customFormat="1" ht="33" customHeight="1" spans="1:20">
      <c r="A2" s="33" t="s">
        <v>742</v>
      </c>
      <c r="B2" s="33"/>
      <c r="C2" s="33"/>
      <c r="D2" s="33"/>
      <c r="E2" s="33"/>
      <c r="F2" s="33"/>
      <c r="G2" s="33"/>
      <c r="H2" s="33"/>
      <c r="I2" s="33"/>
      <c r="J2" s="33"/>
      <c r="K2" s="33"/>
      <c r="L2" s="33"/>
      <c r="M2" s="33"/>
      <c r="N2" s="33"/>
      <c r="O2" s="33"/>
      <c r="P2" s="33"/>
      <c r="Q2" s="104"/>
      <c r="R2" s="33"/>
      <c r="S2" s="105"/>
      <c r="T2" s="33"/>
    </row>
    <row r="3" s="21" customFormat="1" ht="29" customHeight="1" spans="1:202">
      <c r="A3" s="34" t="s">
        <v>2</v>
      </c>
      <c r="B3" s="35" t="s">
        <v>3</v>
      </c>
      <c r="C3" s="36"/>
      <c r="D3" s="34" t="s">
        <v>432</v>
      </c>
      <c r="E3" s="37" t="s">
        <v>5</v>
      </c>
      <c r="F3" s="38"/>
      <c r="G3" s="39" t="s">
        <v>8</v>
      </c>
      <c r="H3" s="39"/>
      <c r="I3" s="39"/>
      <c r="J3" s="39"/>
      <c r="K3" s="39"/>
      <c r="L3" s="38" t="s">
        <v>12</v>
      </c>
      <c r="M3" s="38"/>
      <c r="N3" s="38"/>
      <c r="O3" s="38"/>
      <c r="P3" s="38"/>
      <c r="Q3" s="106" t="s">
        <v>561</v>
      </c>
      <c r="R3" s="107" t="s">
        <v>56</v>
      </c>
      <c r="S3" s="108"/>
      <c r="T3" s="107"/>
      <c r="U3" s="38" t="s">
        <v>13</v>
      </c>
      <c r="V3" s="38"/>
      <c r="W3" s="38"/>
      <c r="X3" s="38"/>
      <c r="Y3" s="38"/>
      <c r="Z3" s="38"/>
      <c r="AA3" s="38"/>
      <c r="AB3" s="38"/>
      <c r="AC3" s="38"/>
      <c r="AD3" s="38"/>
      <c r="AE3" s="38"/>
      <c r="AF3" s="38"/>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row>
    <row r="4" s="21" customFormat="1" ht="31" customHeight="1" spans="1:202">
      <c r="A4" s="34"/>
      <c r="B4" s="40"/>
      <c r="C4" s="41"/>
      <c r="D4" s="34"/>
      <c r="E4" s="37"/>
      <c r="F4" s="38"/>
      <c r="G4" s="42" t="s">
        <v>14</v>
      </c>
      <c r="H4" s="42"/>
      <c r="I4" s="42"/>
      <c r="J4" s="42"/>
      <c r="K4" s="42"/>
      <c r="L4" s="38" t="s">
        <v>14</v>
      </c>
      <c r="M4" s="38"/>
      <c r="N4" s="38"/>
      <c r="O4" s="38"/>
      <c r="P4" s="38"/>
      <c r="Q4" s="109"/>
      <c r="R4" s="110"/>
      <c r="S4" s="111"/>
      <c r="T4" s="110"/>
      <c r="U4" s="38" t="s">
        <v>14</v>
      </c>
      <c r="V4" s="38"/>
      <c r="W4" s="38"/>
      <c r="X4" s="38"/>
      <c r="Y4" s="38" t="s">
        <v>15</v>
      </c>
      <c r="Z4" s="38"/>
      <c r="AA4" s="38"/>
      <c r="AB4" s="38"/>
      <c r="AC4" s="95" t="s">
        <v>16</v>
      </c>
      <c r="AD4" s="95"/>
      <c r="AE4" s="95"/>
      <c r="AF4" s="95"/>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row>
    <row r="5" s="21" customFormat="1" ht="78" customHeight="1" spans="1:202">
      <c r="A5" s="34"/>
      <c r="B5" s="40"/>
      <c r="C5" s="41"/>
      <c r="D5" s="43"/>
      <c r="E5" s="44"/>
      <c r="F5" s="45" t="s">
        <v>22</v>
      </c>
      <c r="G5" s="38" t="s">
        <v>27</v>
      </c>
      <c r="H5" s="38" t="s">
        <v>28</v>
      </c>
      <c r="I5" s="38" t="s">
        <v>29</v>
      </c>
      <c r="J5" s="38" t="s">
        <v>738</v>
      </c>
      <c r="K5" s="45" t="s">
        <v>22</v>
      </c>
      <c r="L5" s="38" t="s">
        <v>31</v>
      </c>
      <c r="M5" s="38" t="s">
        <v>32</v>
      </c>
      <c r="N5" s="38" t="s">
        <v>33</v>
      </c>
      <c r="O5" s="38" t="s">
        <v>34</v>
      </c>
      <c r="P5" s="45" t="s">
        <v>22</v>
      </c>
      <c r="Q5" s="112"/>
      <c r="R5" s="113"/>
      <c r="S5" s="114"/>
      <c r="T5" s="113"/>
      <c r="U5" s="38" t="s">
        <v>35</v>
      </c>
      <c r="V5" s="38" t="s">
        <v>36</v>
      </c>
      <c r="W5" s="38" t="s">
        <v>33</v>
      </c>
      <c r="X5" s="45" t="s">
        <v>22</v>
      </c>
      <c r="Y5" s="38" t="s">
        <v>35</v>
      </c>
      <c r="Z5" s="38" t="s">
        <v>36</v>
      </c>
      <c r="AA5" s="38" t="s">
        <v>33</v>
      </c>
      <c r="AB5" s="45" t="s">
        <v>22</v>
      </c>
      <c r="AC5" s="38" t="s">
        <v>35</v>
      </c>
      <c r="AD5" s="38" t="s">
        <v>36</v>
      </c>
      <c r="AE5" s="38" t="s">
        <v>33</v>
      </c>
      <c r="AF5" s="45" t="s">
        <v>22</v>
      </c>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row>
    <row r="6" s="21" customFormat="1" ht="27" customHeight="1" spans="1:202">
      <c r="A6" s="46">
        <f t="shared" ref="A6:A10" si="0">ROW()-5</f>
        <v>1</v>
      </c>
      <c r="B6" s="34" t="s">
        <v>743</v>
      </c>
      <c r="C6" s="34"/>
      <c r="D6" s="34"/>
      <c r="E6" s="34"/>
      <c r="F6" s="47"/>
      <c r="G6" s="47"/>
      <c r="H6" s="47"/>
      <c r="I6" s="47"/>
      <c r="J6" s="94"/>
      <c r="K6" s="95">
        <v>78</v>
      </c>
      <c r="L6" s="50" t="s">
        <v>40</v>
      </c>
      <c r="M6" s="47"/>
      <c r="N6" s="47"/>
      <c r="O6" s="47"/>
      <c r="P6" s="94"/>
      <c r="Q6" s="115"/>
      <c r="R6" s="116"/>
      <c r="S6" s="117"/>
      <c r="T6" s="113"/>
      <c r="U6" s="38"/>
      <c r="V6" s="38"/>
      <c r="W6" s="38"/>
      <c r="X6" s="45"/>
      <c r="Y6" s="38"/>
      <c r="Z6" s="38"/>
      <c r="AA6" s="38"/>
      <c r="AB6" s="45"/>
      <c r="AC6" s="38"/>
      <c r="AD6" s="38"/>
      <c r="AE6" s="38"/>
      <c r="AF6" s="45"/>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row>
    <row r="7" s="21" customFormat="1" ht="18" customHeight="1" spans="1:202">
      <c r="A7" s="46">
        <f t="shared" si="0"/>
        <v>2</v>
      </c>
      <c r="B7" s="46" t="s">
        <v>37</v>
      </c>
      <c r="C7" s="48" t="s">
        <v>38</v>
      </c>
      <c r="D7" s="49" t="s">
        <v>739</v>
      </c>
      <c r="E7" s="48"/>
      <c r="F7" s="45">
        <v>25</v>
      </c>
      <c r="G7" s="50" t="s">
        <v>40</v>
      </c>
      <c r="H7" s="47"/>
      <c r="I7" s="47"/>
      <c r="J7" s="47"/>
      <c r="K7" s="94"/>
      <c r="L7" s="96">
        <v>2</v>
      </c>
      <c r="M7" s="96">
        <v>2</v>
      </c>
      <c r="N7" s="96">
        <v>1</v>
      </c>
      <c r="O7" s="96"/>
      <c r="P7" s="97">
        <f>SUM(L7:O7)</f>
        <v>5</v>
      </c>
      <c r="Q7" s="118"/>
      <c r="R7" s="97">
        <f>P7</f>
        <v>5</v>
      </c>
      <c r="S7" s="119"/>
      <c r="T7" s="97"/>
      <c r="U7" s="38"/>
      <c r="V7" s="38"/>
      <c r="W7" s="38"/>
      <c r="X7" s="45"/>
      <c r="Y7" s="38"/>
      <c r="Z7" s="38"/>
      <c r="AA7" s="38"/>
      <c r="AB7" s="45"/>
      <c r="AC7" s="38"/>
      <c r="AD7" s="38"/>
      <c r="AE7" s="38"/>
      <c r="AF7" s="45"/>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row>
    <row r="8" s="19" customFormat="1" ht="25" customHeight="1" spans="1:32">
      <c r="A8" s="46">
        <v>3</v>
      </c>
      <c r="B8" s="46"/>
      <c r="C8" s="51" t="s">
        <v>191</v>
      </c>
      <c r="D8" s="51"/>
      <c r="E8" s="52"/>
      <c r="F8" s="53">
        <v>9</v>
      </c>
      <c r="G8" s="53">
        <v>8</v>
      </c>
      <c r="H8" s="53">
        <v>40</v>
      </c>
      <c r="I8" s="53">
        <v>8</v>
      </c>
      <c r="J8" s="53">
        <v>0</v>
      </c>
      <c r="K8" s="53">
        <v>56</v>
      </c>
      <c r="L8" s="53">
        <v>14</v>
      </c>
      <c r="M8" s="53">
        <v>10</v>
      </c>
      <c r="N8" s="53">
        <v>7</v>
      </c>
      <c r="O8" s="53">
        <v>2</v>
      </c>
      <c r="P8" s="53">
        <v>33</v>
      </c>
      <c r="Q8" s="120">
        <v>18.7353</v>
      </c>
      <c r="R8" s="53">
        <v>116.7353</v>
      </c>
      <c r="S8" s="121"/>
      <c r="T8" s="122"/>
      <c r="U8" s="123"/>
      <c r="V8" s="96"/>
      <c r="W8" s="96"/>
      <c r="X8" s="97"/>
      <c r="Y8" s="96"/>
      <c r="Z8" s="96"/>
      <c r="AA8" s="96"/>
      <c r="AB8" s="98"/>
      <c r="AC8" s="64"/>
      <c r="AD8" s="64"/>
      <c r="AE8" s="64"/>
      <c r="AF8" s="98"/>
    </row>
    <row r="9" s="22" customFormat="1" ht="25" customHeight="1" spans="1:32">
      <c r="A9" s="46">
        <f t="shared" si="0"/>
        <v>4</v>
      </c>
      <c r="B9" s="54"/>
      <c r="C9" s="55" t="s">
        <v>56</v>
      </c>
      <c r="D9" s="53"/>
      <c r="E9" s="56">
        <v>813.891</v>
      </c>
      <c r="F9" s="53">
        <v>34</v>
      </c>
      <c r="G9" s="53">
        <v>8</v>
      </c>
      <c r="H9" s="53">
        <v>40</v>
      </c>
      <c r="I9" s="53">
        <v>8</v>
      </c>
      <c r="J9" s="53">
        <v>0</v>
      </c>
      <c r="K9" s="53">
        <v>56</v>
      </c>
      <c r="L9" s="53">
        <v>16</v>
      </c>
      <c r="M9" s="53">
        <v>12</v>
      </c>
      <c r="N9" s="53">
        <v>8</v>
      </c>
      <c r="O9" s="53">
        <v>2</v>
      </c>
      <c r="P9" s="53">
        <v>38</v>
      </c>
      <c r="Q9" s="124">
        <v>18.7353</v>
      </c>
      <c r="R9" s="125">
        <v>121.7353</v>
      </c>
      <c r="S9" s="126">
        <f>P9/R9</f>
        <v>0.312152678803929</v>
      </c>
      <c r="T9" s="127"/>
      <c r="U9" s="55" t="e">
        <f>SUM(#REF!)</f>
        <v>#REF!</v>
      </c>
      <c r="V9" s="53" t="e">
        <f>SUM(#REF!)</f>
        <v>#REF!</v>
      </c>
      <c r="W9" s="53" t="e">
        <f>SUM(#REF!)</f>
        <v>#REF!</v>
      </c>
      <c r="X9" s="53" t="e">
        <f>SUM(#REF!)</f>
        <v>#REF!</v>
      </c>
      <c r="Y9" s="53" t="e">
        <f>SUM(#REF!)</f>
        <v>#REF!</v>
      </c>
      <c r="Z9" s="53" t="e">
        <f>SUM(#REF!)</f>
        <v>#REF!</v>
      </c>
      <c r="AA9" s="53"/>
      <c r="AB9" s="53" t="e">
        <f>SUM(#REF!)</f>
        <v>#REF!</v>
      </c>
      <c r="AC9" s="53" t="e">
        <f>SUM(#REF!)</f>
        <v>#REF!</v>
      </c>
      <c r="AD9" s="53" t="e">
        <f>SUM(#REF!)</f>
        <v>#REF!</v>
      </c>
      <c r="AE9" s="53" t="e">
        <f>SUM(#REF!)</f>
        <v>#REF!</v>
      </c>
      <c r="AF9" s="53" t="e">
        <f>SUM(#REF!)</f>
        <v>#REF!</v>
      </c>
    </row>
    <row r="10" s="19" customFormat="1" ht="25" customHeight="1" spans="1:32">
      <c r="A10" s="46">
        <f t="shared" si="0"/>
        <v>5</v>
      </c>
      <c r="B10" s="57" t="s">
        <v>57</v>
      </c>
      <c r="C10" s="34" t="s">
        <v>38</v>
      </c>
      <c r="D10" s="58" t="s">
        <v>739</v>
      </c>
      <c r="E10" s="59"/>
      <c r="F10" s="45">
        <v>25</v>
      </c>
      <c r="G10" s="50" t="s">
        <v>40</v>
      </c>
      <c r="H10" s="47"/>
      <c r="I10" s="47"/>
      <c r="J10" s="47"/>
      <c r="K10" s="94"/>
      <c r="L10" s="96">
        <v>3</v>
      </c>
      <c r="M10" s="96">
        <v>2</v>
      </c>
      <c r="N10" s="96">
        <v>2</v>
      </c>
      <c r="O10" s="96">
        <v>2</v>
      </c>
      <c r="P10" s="97">
        <f t="shared" ref="P10:P23" si="1">SUM(L10:O10)</f>
        <v>9</v>
      </c>
      <c r="Q10" s="118"/>
      <c r="R10" s="97">
        <f>P10</f>
        <v>9</v>
      </c>
      <c r="S10" s="128"/>
      <c r="T10" s="129"/>
      <c r="U10" s="130"/>
      <c r="V10" s="130"/>
      <c r="W10" s="130"/>
      <c r="X10" s="130"/>
      <c r="Y10" s="130"/>
      <c r="Z10" s="130"/>
      <c r="AA10" s="130"/>
      <c r="AB10" s="130"/>
      <c r="AC10" s="130"/>
      <c r="AD10" s="130"/>
      <c r="AE10" s="130"/>
      <c r="AF10" s="130"/>
    </row>
    <row r="11" s="19" customFormat="1" ht="25" customHeight="1" spans="1:20">
      <c r="A11" s="46"/>
      <c r="B11" s="60"/>
      <c r="C11" s="61"/>
      <c r="D11" s="62"/>
      <c r="E11" s="63"/>
      <c r="F11" s="64">
        <v>9</v>
      </c>
      <c r="G11" s="64">
        <v>11</v>
      </c>
      <c r="H11" s="64">
        <v>37</v>
      </c>
      <c r="I11" s="64">
        <v>22</v>
      </c>
      <c r="J11" s="64">
        <v>14</v>
      </c>
      <c r="K11" s="64">
        <v>84</v>
      </c>
      <c r="L11" s="64">
        <v>37</v>
      </c>
      <c r="M11" s="64">
        <v>13</v>
      </c>
      <c r="N11" s="64">
        <v>11</v>
      </c>
      <c r="O11" s="64">
        <v>10</v>
      </c>
      <c r="P11" s="64">
        <v>71</v>
      </c>
      <c r="Q11" s="64">
        <v>0</v>
      </c>
      <c r="R11" s="64">
        <v>164</v>
      </c>
      <c r="S11" s="128"/>
      <c r="T11" s="129"/>
    </row>
    <row r="12" s="22" customFormat="1" ht="25" customHeight="1" spans="1:20">
      <c r="A12" s="46">
        <f t="shared" ref="A12:A23" si="2">ROW()-5</f>
        <v>7</v>
      </c>
      <c r="B12" s="65"/>
      <c r="C12" s="66" t="s">
        <v>56</v>
      </c>
      <c r="D12" s="55"/>
      <c r="E12" s="56" t="e">
        <f>SUM(#REF!)</f>
        <v>#REF!</v>
      </c>
      <c r="F12" s="53">
        <f>SUM(F10:F10)</f>
        <v>25</v>
      </c>
      <c r="G12" s="53" t="e">
        <f>SUM(#REF!)</f>
        <v>#REF!</v>
      </c>
      <c r="H12" s="53" t="e">
        <f>SUM(#REF!)</f>
        <v>#REF!</v>
      </c>
      <c r="I12" s="53" t="e">
        <f>SUM(#REF!)</f>
        <v>#REF!</v>
      </c>
      <c r="J12" s="53" t="e">
        <f>SUM(#REF!)</f>
        <v>#REF!</v>
      </c>
      <c r="K12" s="53" t="e">
        <f>SUM(#REF!)</f>
        <v>#REF!</v>
      </c>
      <c r="L12" s="53">
        <f t="shared" ref="L12:R12" si="3">SUM(L10:L10)</f>
        <v>3</v>
      </c>
      <c r="M12" s="53">
        <f t="shared" si="3"/>
        <v>2</v>
      </c>
      <c r="N12" s="53">
        <f t="shared" si="3"/>
        <v>2</v>
      </c>
      <c r="O12" s="53">
        <f t="shared" si="3"/>
        <v>2</v>
      </c>
      <c r="P12" s="53">
        <f t="shared" si="3"/>
        <v>9</v>
      </c>
      <c r="Q12" s="53">
        <f t="shared" si="3"/>
        <v>0</v>
      </c>
      <c r="R12" s="125">
        <f t="shared" si="3"/>
        <v>9</v>
      </c>
      <c r="S12" s="126">
        <f>P12/R12</f>
        <v>1</v>
      </c>
      <c r="T12" s="131"/>
    </row>
    <row r="13" s="19" customFormat="1" ht="25" customHeight="1" spans="1:20">
      <c r="A13" s="46">
        <f t="shared" si="2"/>
        <v>8</v>
      </c>
      <c r="B13" s="60" t="s">
        <v>72</v>
      </c>
      <c r="C13" s="34" t="s">
        <v>38</v>
      </c>
      <c r="D13" s="58" t="s">
        <v>739</v>
      </c>
      <c r="E13" s="59"/>
      <c r="F13" s="45">
        <v>25</v>
      </c>
      <c r="G13" s="50" t="s">
        <v>40</v>
      </c>
      <c r="H13" s="47"/>
      <c r="I13" s="47"/>
      <c r="J13" s="47"/>
      <c r="K13" s="94"/>
      <c r="L13" s="96">
        <v>5</v>
      </c>
      <c r="M13" s="96">
        <v>2</v>
      </c>
      <c r="N13" s="96">
        <v>2</v>
      </c>
      <c r="O13" s="96">
        <v>1</v>
      </c>
      <c r="P13" s="97">
        <f t="shared" si="1"/>
        <v>10</v>
      </c>
      <c r="Q13" s="118"/>
      <c r="R13" s="97">
        <f>P13</f>
        <v>10</v>
      </c>
      <c r="S13" s="128"/>
      <c r="T13" s="129"/>
    </row>
    <row r="14" s="19" customFormat="1" ht="25" customHeight="1" spans="1:20">
      <c r="A14" s="46">
        <f t="shared" si="2"/>
        <v>9</v>
      </c>
      <c r="B14" s="60"/>
      <c r="C14" s="46" t="s">
        <v>73</v>
      </c>
      <c r="D14" s="46" t="s">
        <v>74</v>
      </c>
      <c r="E14" s="63">
        <v>111.29</v>
      </c>
      <c r="F14" s="67" t="e">
        <f>SUM(#REF!)</f>
        <v>#REF!</v>
      </c>
      <c r="G14" s="64">
        <v>1</v>
      </c>
      <c r="H14" s="64">
        <v>5</v>
      </c>
      <c r="I14" s="64">
        <v>2</v>
      </c>
      <c r="J14" s="64"/>
      <c r="K14" s="98">
        <f t="shared" ref="K14:K23" si="4">SUM(G14:J14)</f>
        <v>8</v>
      </c>
      <c r="L14" s="96">
        <v>4</v>
      </c>
      <c r="M14" s="96">
        <v>1</v>
      </c>
      <c r="N14" s="96">
        <v>1</v>
      </c>
      <c r="O14" s="96">
        <v>1</v>
      </c>
      <c r="P14" s="97">
        <f t="shared" si="1"/>
        <v>7</v>
      </c>
      <c r="Q14" s="118"/>
      <c r="R14" s="97" t="e">
        <f t="shared" ref="R14:R18" si="5">F14+K14+P14</f>
        <v>#REF!</v>
      </c>
      <c r="S14" s="128"/>
      <c r="T14" s="129"/>
    </row>
    <row r="15" s="19" customFormat="1" ht="25" customHeight="1" spans="1:20">
      <c r="A15" s="46">
        <f t="shared" si="2"/>
        <v>10</v>
      </c>
      <c r="B15" s="60"/>
      <c r="C15" s="46"/>
      <c r="D15" s="46" t="s">
        <v>75</v>
      </c>
      <c r="E15" s="63">
        <v>85.265</v>
      </c>
      <c r="F15" s="68"/>
      <c r="G15" s="64">
        <v>1</v>
      </c>
      <c r="H15" s="64">
        <v>5</v>
      </c>
      <c r="I15" s="64">
        <v>1</v>
      </c>
      <c r="J15" s="64"/>
      <c r="K15" s="98">
        <f t="shared" si="4"/>
        <v>7</v>
      </c>
      <c r="L15" s="96">
        <v>3</v>
      </c>
      <c r="M15" s="96">
        <v>1</v>
      </c>
      <c r="N15" s="96">
        <v>1</v>
      </c>
      <c r="O15" s="96"/>
      <c r="P15" s="97">
        <f t="shared" si="1"/>
        <v>5</v>
      </c>
      <c r="Q15" s="118"/>
      <c r="R15" s="97">
        <f t="shared" si="5"/>
        <v>12</v>
      </c>
      <c r="S15" s="128"/>
      <c r="T15" s="129"/>
    </row>
    <row r="16" s="19" customFormat="1" ht="25" customHeight="1" spans="1:20">
      <c r="A16" s="46">
        <f t="shared" si="2"/>
        <v>11</v>
      </c>
      <c r="B16" s="60"/>
      <c r="C16" s="46"/>
      <c r="D16" s="46" t="s">
        <v>76</v>
      </c>
      <c r="E16" s="63">
        <v>151</v>
      </c>
      <c r="F16" s="69"/>
      <c r="G16" s="64">
        <v>1</v>
      </c>
      <c r="H16" s="64">
        <v>6</v>
      </c>
      <c r="I16" s="64">
        <v>1</v>
      </c>
      <c r="J16" s="64"/>
      <c r="K16" s="98">
        <f t="shared" si="4"/>
        <v>8</v>
      </c>
      <c r="L16" s="96">
        <v>3</v>
      </c>
      <c r="M16" s="96">
        <v>1</v>
      </c>
      <c r="N16" s="96">
        <v>1</v>
      </c>
      <c r="O16" s="96"/>
      <c r="P16" s="97">
        <f t="shared" si="1"/>
        <v>5</v>
      </c>
      <c r="Q16" s="118"/>
      <c r="R16" s="97">
        <f t="shared" si="5"/>
        <v>13</v>
      </c>
      <c r="S16" s="128"/>
      <c r="T16" s="129"/>
    </row>
    <row r="17" s="19" customFormat="1" ht="25" customHeight="1" spans="1:20">
      <c r="A17" s="46">
        <f t="shared" si="2"/>
        <v>12</v>
      </c>
      <c r="B17" s="60"/>
      <c r="C17" s="46" t="s">
        <v>77</v>
      </c>
      <c r="D17" s="46" t="s">
        <v>78</v>
      </c>
      <c r="E17" s="63">
        <v>106.966</v>
      </c>
      <c r="F17" s="67">
        <v>3</v>
      </c>
      <c r="G17" s="64">
        <v>1</v>
      </c>
      <c r="H17" s="64">
        <v>6</v>
      </c>
      <c r="I17" s="64">
        <v>1</v>
      </c>
      <c r="J17" s="64"/>
      <c r="K17" s="98">
        <f t="shared" si="4"/>
        <v>8</v>
      </c>
      <c r="L17" s="96">
        <v>3</v>
      </c>
      <c r="M17" s="96">
        <v>1</v>
      </c>
      <c r="N17" s="96">
        <v>1</v>
      </c>
      <c r="O17" s="96">
        <v>1</v>
      </c>
      <c r="P17" s="97">
        <f t="shared" si="1"/>
        <v>6</v>
      </c>
      <c r="Q17" s="118"/>
      <c r="R17" s="97">
        <f t="shared" si="5"/>
        <v>17</v>
      </c>
      <c r="S17" s="128"/>
      <c r="T17" s="129"/>
    </row>
    <row r="18" s="19" customFormat="1" ht="25" customHeight="1" spans="1:20">
      <c r="A18" s="46">
        <f t="shared" si="2"/>
        <v>13</v>
      </c>
      <c r="B18" s="60"/>
      <c r="C18" s="46"/>
      <c r="D18" s="46" t="s">
        <v>79</v>
      </c>
      <c r="E18" s="63">
        <v>86.55</v>
      </c>
      <c r="F18" s="68"/>
      <c r="G18" s="64">
        <v>1</v>
      </c>
      <c r="H18" s="64">
        <v>5</v>
      </c>
      <c r="I18" s="64">
        <v>1</v>
      </c>
      <c r="J18" s="64"/>
      <c r="K18" s="98">
        <f t="shared" si="4"/>
        <v>7</v>
      </c>
      <c r="L18" s="96">
        <v>3</v>
      </c>
      <c r="M18" s="96">
        <v>1</v>
      </c>
      <c r="N18" s="96">
        <v>1</v>
      </c>
      <c r="O18" s="96">
        <v>1</v>
      </c>
      <c r="P18" s="97">
        <f t="shared" si="1"/>
        <v>6</v>
      </c>
      <c r="Q18" s="118"/>
      <c r="R18" s="97">
        <f t="shared" si="5"/>
        <v>13</v>
      </c>
      <c r="S18" s="128"/>
      <c r="T18" s="129"/>
    </row>
    <row r="19" s="19" customFormat="1" ht="25" customHeight="1" spans="1:20">
      <c r="A19" s="46">
        <f t="shared" si="2"/>
        <v>14</v>
      </c>
      <c r="B19" s="60"/>
      <c r="C19" s="57"/>
      <c r="D19" s="46" t="s">
        <v>80</v>
      </c>
      <c r="E19" s="63">
        <v>144.426</v>
      </c>
      <c r="F19" s="69"/>
      <c r="G19" s="64">
        <v>1</v>
      </c>
      <c r="H19" s="64">
        <v>5</v>
      </c>
      <c r="I19" s="64">
        <v>2</v>
      </c>
      <c r="J19" s="64"/>
      <c r="K19" s="98">
        <f t="shared" si="4"/>
        <v>8</v>
      </c>
      <c r="L19" s="96">
        <v>4</v>
      </c>
      <c r="M19" s="96">
        <v>2</v>
      </c>
      <c r="N19" s="96">
        <v>2</v>
      </c>
      <c r="O19" s="96">
        <v>1</v>
      </c>
      <c r="P19" s="97">
        <f t="shared" si="1"/>
        <v>9</v>
      </c>
      <c r="Q19" s="118">
        <f>47.5/100*15</f>
        <v>7.125</v>
      </c>
      <c r="R19" s="97">
        <f>F19+K19+P19+7</f>
        <v>24</v>
      </c>
      <c r="S19" s="128"/>
      <c r="T19" s="129"/>
    </row>
    <row r="20" s="19" customFormat="1" ht="25" customHeight="1" spans="1:20">
      <c r="A20" s="46">
        <f t="shared" si="2"/>
        <v>15</v>
      </c>
      <c r="B20" s="60"/>
      <c r="C20" s="46" t="s">
        <v>81</v>
      </c>
      <c r="D20" s="46" t="s">
        <v>82</v>
      </c>
      <c r="E20" s="63">
        <v>125</v>
      </c>
      <c r="F20" s="70" t="e">
        <f>SUM(#REF!)</f>
        <v>#REF!</v>
      </c>
      <c r="G20" s="64">
        <v>1</v>
      </c>
      <c r="H20" s="64">
        <v>5</v>
      </c>
      <c r="I20" s="64">
        <v>2</v>
      </c>
      <c r="J20" s="64"/>
      <c r="K20" s="98">
        <f t="shared" si="4"/>
        <v>8</v>
      </c>
      <c r="L20" s="96">
        <v>4</v>
      </c>
      <c r="M20" s="96">
        <v>2</v>
      </c>
      <c r="N20" s="96">
        <v>2</v>
      </c>
      <c r="O20" s="96">
        <v>1</v>
      </c>
      <c r="P20" s="97">
        <f t="shared" si="1"/>
        <v>9</v>
      </c>
      <c r="Q20" s="118"/>
      <c r="R20" s="97" t="e">
        <f t="shared" ref="R20:R23" si="6">F20+K20+P20</f>
        <v>#REF!</v>
      </c>
      <c r="S20" s="128"/>
      <c r="T20" s="129"/>
    </row>
    <row r="21" s="19" customFormat="1" ht="25" customHeight="1" spans="1:20">
      <c r="A21" s="46">
        <f t="shared" si="2"/>
        <v>16</v>
      </c>
      <c r="B21" s="60"/>
      <c r="C21" s="46"/>
      <c r="D21" s="46" t="s">
        <v>83</v>
      </c>
      <c r="E21" s="63">
        <v>93.855</v>
      </c>
      <c r="F21" s="70"/>
      <c r="G21" s="64">
        <v>1</v>
      </c>
      <c r="H21" s="64">
        <v>5</v>
      </c>
      <c r="I21" s="64">
        <v>1</v>
      </c>
      <c r="J21" s="64"/>
      <c r="K21" s="98">
        <f t="shared" si="4"/>
        <v>7</v>
      </c>
      <c r="L21" s="96">
        <v>2</v>
      </c>
      <c r="M21" s="96">
        <v>1</v>
      </c>
      <c r="N21" s="96">
        <v>1</v>
      </c>
      <c r="O21" s="96"/>
      <c r="P21" s="97">
        <f t="shared" si="1"/>
        <v>4</v>
      </c>
      <c r="Q21" s="118"/>
      <c r="R21" s="97">
        <f t="shared" si="6"/>
        <v>11</v>
      </c>
      <c r="S21" s="128"/>
      <c r="T21" s="129"/>
    </row>
    <row r="22" s="19" customFormat="1" ht="25" customHeight="1" spans="1:20">
      <c r="A22" s="46">
        <f t="shared" si="2"/>
        <v>17</v>
      </c>
      <c r="B22" s="60"/>
      <c r="C22" s="46"/>
      <c r="D22" s="46" t="s">
        <v>84</v>
      </c>
      <c r="E22" s="63">
        <v>105.863</v>
      </c>
      <c r="F22" s="70"/>
      <c r="G22" s="64">
        <v>1</v>
      </c>
      <c r="H22" s="64">
        <v>5</v>
      </c>
      <c r="I22" s="64">
        <v>1</v>
      </c>
      <c r="J22" s="64"/>
      <c r="K22" s="98">
        <f t="shared" si="4"/>
        <v>7</v>
      </c>
      <c r="L22" s="96">
        <v>2</v>
      </c>
      <c r="M22" s="96">
        <v>1</v>
      </c>
      <c r="N22" s="96">
        <v>1</v>
      </c>
      <c r="O22" s="96"/>
      <c r="P22" s="97">
        <f t="shared" si="1"/>
        <v>4</v>
      </c>
      <c r="Q22" s="118"/>
      <c r="R22" s="97">
        <f t="shared" si="6"/>
        <v>11</v>
      </c>
      <c r="S22" s="128"/>
      <c r="T22" s="129"/>
    </row>
    <row r="23" s="19" customFormat="1" ht="25" customHeight="1" spans="1:20">
      <c r="A23" s="46">
        <f t="shared" si="2"/>
        <v>18</v>
      </c>
      <c r="B23" s="60"/>
      <c r="C23" s="46"/>
      <c r="D23" s="46" t="s">
        <v>85</v>
      </c>
      <c r="E23" s="63">
        <v>103</v>
      </c>
      <c r="F23" s="70"/>
      <c r="G23" s="64">
        <v>1</v>
      </c>
      <c r="H23" s="64">
        <v>5</v>
      </c>
      <c r="I23" s="64">
        <v>1</v>
      </c>
      <c r="J23" s="64"/>
      <c r="K23" s="98">
        <f t="shared" si="4"/>
        <v>7</v>
      </c>
      <c r="L23" s="96">
        <v>3</v>
      </c>
      <c r="M23" s="96">
        <v>1</v>
      </c>
      <c r="N23" s="96">
        <v>1</v>
      </c>
      <c r="O23" s="96"/>
      <c r="P23" s="97">
        <f t="shared" si="1"/>
        <v>5</v>
      </c>
      <c r="Q23" s="118"/>
      <c r="R23" s="97">
        <f t="shared" si="6"/>
        <v>12</v>
      </c>
      <c r="S23" s="128"/>
      <c r="T23" s="129"/>
    </row>
    <row r="24" s="19" customFormat="1" ht="25" customHeight="1" spans="1:20">
      <c r="A24" s="46"/>
      <c r="B24" s="60"/>
      <c r="C24" s="61"/>
      <c r="D24" s="62"/>
      <c r="E24" s="63"/>
      <c r="F24" s="64">
        <v>34</v>
      </c>
      <c r="G24" s="64">
        <v>10</v>
      </c>
      <c r="H24" s="64">
        <v>52</v>
      </c>
      <c r="I24" s="64">
        <v>13</v>
      </c>
      <c r="J24" s="64">
        <v>0</v>
      </c>
      <c r="K24" s="64">
        <v>75</v>
      </c>
      <c r="L24" s="64">
        <v>36</v>
      </c>
      <c r="M24" s="64">
        <v>14</v>
      </c>
      <c r="N24" s="64">
        <v>14</v>
      </c>
      <c r="O24" s="64">
        <v>6</v>
      </c>
      <c r="P24" s="64">
        <v>70</v>
      </c>
      <c r="Q24" s="64">
        <v>7.125</v>
      </c>
      <c r="R24" s="64">
        <v>161</v>
      </c>
      <c r="S24" s="128"/>
      <c r="T24" s="129"/>
    </row>
    <row r="25" s="22" customFormat="1" ht="25" customHeight="1" spans="1:20">
      <c r="A25" s="46">
        <f t="shared" ref="A25:A32" si="7">ROW()-5</f>
        <v>20</v>
      </c>
      <c r="B25" s="65"/>
      <c r="C25" s="66" t="s">
        <v>56</v>
      </c>
      <c r="D25" s="55"/>
      <c r="E25" s="56">
        <f t="shared" ref="E25:P25" si="8">SUM(E14:E23)</f>
        <v>1113.215</v>
      </c>
      <c r="F25" s="53" t="e">
        <f>SUM(F14:F23)+F13</f>
        <v>#REF!</v>
      </c>
      <c r="G25" s="53">
        <f t="shared" si="8"/>
        <v>10</v>
      </c>
      <c r="H25" s="53">
        <f t="shared" si="8"/>
        <v>52</v>
      </c>
      <c r="I25" s="53">
        <f t="shared" si="8"/>
        <v>13</v>
      </c>
      <c r="J25" s="53">
        <f t="shared" si="8"/>
        <v>0</v>
      </c>
      <c r="K25" s="53">
        <f t="shared" si="8"/>
        <v>75</v>
      </c>
      <c r="L25" s="53">
        <f t="shared" si="8"/>
        <v>31</v>
      </c>
      <c r="M25" s="53">
        <f t="shared" si="8"/>
        <v>12</v>
      </c>
      <c r="N25" s="53">
        <f t="shared" si="8"/>
        <v>12</v>
      </c>
      <c r="O25" s="53">
        <f t="shared" si="8"/>
        <v>5</v>
      </c>
      <c r="P25" s="53">
        <f t="shared" si="8"/>
        <v>60</v>
      </c>
      <c r="Q25" s="132">
        <v>7</v>
      </c>
      <c r="R25" s="125" t="e">
        <f>SUM(R13:R23)</f>
        <v>#REF!</v>
      </c>
      <c r="S25" s="126" t="e">
        <f>P25/R25</f>
        <v>#REF!</v>
      </c>
      <c r="T25" s="131"/>
    </row>
    <row r="26" s="19" customFormat="1" ht="25" customHeight="1" spans="1:20">
      <c r="A26" s="46">
        <f t="shared" si="7"/>
        <v>21</v>
      </c>
      <c r="B26" s="71" t="s">
        <v>86</v>
      </c>
      <c r="C26" s="34" t="s">
        <v>38</v>
      </c>
      <c r="D26" s="58" t="s">
        <v>739</v>
      </c>
      <c r="E26" s="59"/>
      <c r="F26" s="45">
        <v>25</v>
      </c>
      <c r="G26" s="50" t="s">
        <v>40</v>
      </c>
      <c r="H26" s="47"/>
      <c r="I26" s="47"/>
      <c r="J26" s="47"/>
      <c r="K26" s="94"/>
      <c r="L26" s="99">
        <v>1</v>
      </c>
      <c r="M26" s="99">
        <v>3</v>
      </c>
      <c r="N26" s="99">
        <v>1</v>
      </c>
      <c r="O26" s="99">
        <v>1</v>
      </c>
      <c r="P26" s="100">
        <f t="shared" ref="P26:P32" si="9">SUM(L26:O26)</f>
        <v>6</v>
      </c>
      <c r="Q26" s="133"/>
      <c r="R26" s="97">
        <f>P26</f>
        <v>6</v>
      </c>
      <c r="S26" s="128"/>
      <c r="T26" s="129"/>
    </row>
    <row r="27" s="23" customFormat="1" ht="25" customHeight="1" spans="1:20">
      <c r="A27" s="46">
        <f t="shared" si="7"/>
        <v>22</v>
      </c>
      <c r="B27" s="71"/>
      <c r="C27" s="10" t="s">
        <v>87</v>
      </c>
      <c r="D27" s="6" t="s">
        <v>88</v>
      </c>
      <c r="E27" s="72">
        <v>143.088</v>
      </c>
      <c r="F27" s="73" t="e">
        <f>SUM(#REF!)</f>
        <v>#REF!</v>
      </c>
      <c r="G27" s="74">
        <v>1</v>
      </c>
      <c r="H27" s="74">
        <v>3</v>
      </c>
      <c r="I27" s="74">
        <v>1</v>
      </c>
      <c r="J27" s="74">
        <v>1</v>
      </c>
      <c r="K27" s="101">
        <f t="shared" ref="K27:K32" si="10">SUM(G27:J27)</f>
        <v>6</v>
      </c>
      <c r="L27" s="99"/>
      <c r="M27" s="99"/>
      <c r="N27" s="99"/>
      <c r="O27" s="99"/>
      <c r="P27" s="100">
        <f t="shared" si="9"/>
        <v>0</v>
      </c>
      <c r="Q27" s="133"/>
      <c r="R27" s="97" t="e">
        <f t="shared" ref="R27:R32" si="11">F27+K27+P27</f>
        <v>#REF!</v>
      </c>
      <c r="S27" s="128"/>
      <c r="T27" s="129"/>
    </row>
    <row r="28" s="23" customFormat="1" ht="25" customHeight="1" spans="1:20">
      <c r="A28" s="46">
        <f t="shared" si="7"/>
        <v>23</v>
      </c>
      <c r="B28" s="71"/>
      <c r="C28" s="71"/>
      <c r="D28" s="6" t="s">
        <v>89</v>
      </c>
      <c r="E28" s="72">
        <v>127.513</v>
      </c>
      <c r="F28" s="75"/>
      <c r="G28" s="74">
        <v>1</v>
      </c>
      <c r="H28" s="74">
        <v>6</v>
      </c>
      <c r="I28" s="74">
        <v>1</v>
      </c>
      <c r="J28"/>
      <c r="K28" s="101">
        <f t="shared" si="10"/>
        <v>8</v>
      </c>
      <c r="L28" s="99"/>
      <c r="M28" s="99">
        <v>2</v>
      </c>
      <c r="N28" s="99"/>
      <c r="O28" s="99"/>
      <c r="P28" s="100">
        <f t="shared" si="9"/>
        <v>2</v>
      </c>
      <c r="Q28" s="133">
        <f>E28/100*15</f>
        <v>19.12695</v>
      </c>
      <c r="R28" s="97">
        <f>F28+K28+P28+19</f>
        <v>29</v>
      </c>
      <c r="S28" s="128"/>
      <c r="T28" s="129"/>
    </row>
    <row r="29" s="23" customFormat="1" ht="25" customHeight="1" spans="1:20">
      <c r="A29" s="46">
        <f t="shared" si="7"/>
        <v>24</v>
      </c>
      <c r="B29" s="71"/>
      <c r="C29" s="76"/>
      <c r="D29" s="6" t="s">
        <v>90</v>
      </c>
      <c r="E29" s="72">
        <v>81.675</v>
      </c>
      <c r="F29" s="77"/>
      <c r="G29" s="74">
        <v>1</v>
      </c>
      <c r="H29" s="74">
        <v>3</v>
      </c>
      <c r="I29" s="74">
        <v>1</v>
      </c>
      <c r="J29" s="74">
        <v>1</v>
      </c>
      <c r="K29" s="101">
        <f t="shared" si="10"/>
        <v>6</v>
      </c>
      <c r="L29" s="99"/>
      <c r="M29" s="99"/>
      <c r="N29" s="99"/>
      <c r="O29" s="99"/>
      <c r="P29" s="100">
        <f t="shared" si="9"/>
        <v>0</v>
      </c>
      <c r="Q29" s="133"/>
      <c r="R29" s="97">
        <f t="shared" si="11"/>
        <v>6</v>
      </c>
      <c r="S29" s="128"/>
      <c r="T29" s="129"/>
    </row>
    <row r="30" s="23" customFormat="1" ht="25" customHeight="1" spans="1:20">
      <c r="A30" s="46">
        <f t="shared" si="7"/>
        <v>25</v>
      </c>
      <c r="B30" s="71"/>
      <c r="C30" s="10" t="s">
        <v>91</v>
      </c>
      <c r="D30" s="6" t="s">
        <v>92</v>
      </c>
      <c r="E30" s="72">
        <v>91.359</v>
      </c>
      <c r="F30" s="73" t="e">
        <f>SUM(#REF!)</f>
        <v>#REF!</v>
      </c>
      <c r="G30" s="74">
        <v>1</v>
      </c>
      <c r="H30" s="74">
        <v>3</v>
      </c>
      <c r="I30" s="74">
        <v>1</v>
      </c>
      <c r="J30" s="74">
        <v>1</v>
      </c>
      <c r="K30" s="101">
        <f t="shared" si="10"/>
        <v>6</v>
      </c>
      <c r="L30" s="99"/>
      <c r="M30" s="99"/>
      <c r="N30" s="99"/>
      <c r="O30" s="99"/>
      <c r="P30" s="100">
        <f t="shared" si="9"/>
        <v>0</v>
      </c>
      <c r="Q30" s="133"/>
      <c r="R30" s="97" t="e">
        <f t="shared" si="11"/>
        <v>#REF!</v>
      </c>
      <c r="S30" s="128"/>
      <c r="T30" s="129"/>
    </row>
    <row r="31" s="23" customFormat="1" ht="25" customHeight="1" spans="1:20">
      <c r="A31" s="46">
        <f t="shared" si="7"/>
        <v>26</v>
      </c>
      <c r="B31" s="71"/>
      <c r="C31" s="71"/>
      <c r="D31" s="6" t="s">
        <v>93</v>
      </c>
      <c r="E31" s="72">
        <v>108.15</v>
      </c>
      <c r="F31" s="75"/>
      <c r="G31" s="74">
        <v>1</v>
      </c>
      <c r="H31" s="74">
        <v>3</v>
      </c>
      <c r="I31" s="74">
        <v>1</v>
      </c>
      <c r="J31" s="74">
        <v>1</v>
      </c>
      <c r="K31" s="101">
        <f t="shared" si="10"/>
        <v>6</v>
      </c>
      <c r="L31" s="99"/>
      <c r="M31" s="99"/>
      <c r="N31" s="99"/>
      <c r="O31" s="99"/>
      <c r="P31" s="100">
        <f t="shared" si="9"/>
        <v>0</v>
      </c>
      <c r="Q31" s="133"/>
      <c r="R31" s="97">
        <f t="shared" si="11"/>
        <v>6</v>
      </c>
      <c r="S31" s="128"/>
      <c r="T31" s="129"/>
    </row>
    <row r="32" s="23" customFormat="1" ht="25" customHeight="1" spans="1:20">
      <c r="A32" s="46">
        <f t="shared" si="7"/>
        <v>27</v>
      </c>
      <c r="B32" s="71"/>
      <c r="C32" s="76"/>
      <c r="D32" s="6" t="s">
        <v>94</v>
      </c>
      <c r="E32" s="72">
        <v>97.619</v>
      </c>
      <c r="F32" s="77"/>
      <c r="G32" s="74">
        <v>1</v>
      </c>
      <c r="H32" s="74">
        <v>3</v>
      </c>
      <c r="I32" s="74">
        <v>1</v>
      </c>
      <c r="J32" s="74">
        <v>1</v>
      </c>
      <c r="K32" s="101">
        <f t="shared" si="10"/>
        <v>6</v>
      </c>
      <c r="L32" s="99"/>
      <c r="M32" s="99"/>
      <c r="N32" s="99"/>
      <c r="O32" s="99"/>
      <c r="P32" s="100">
        <f t="shared" si="9"/>
        <v>0</v>
      </c>
      <c r="Q32" s="133"/>
      <c r="R32" s="97">
        <f t="shared" si="11"/>
        <v>6</v>
      </c>
      <c r="S32" s="128"/>
      <c r="T32" s="129"/>
    </row>
    <row r="33" s="23" customFormat="1" ht="25" customHeight="1" spans="1:20">
      <c r="A33" s="46"/>
      <c r="B33" s="71"/>
      <c r="C33" s="78"/>
      <c r="D33" s="79"/>
      <c r="E33" s="72"/>
      <c r="F33" s="80">
        <v>6</v>
      </c>
      <c r="G33" s="80">
        <v>6</v>
      </c>
      <c r="H33" s="80">
        <v>21</v>
      </c>
      <c r="I33" s="80">
        <v>6</v>
      </c>
      <c r="J33" s="80">
        <v>5</v>
      </c>
      <c r="K33" s="80">
        <v>38</v>
      </c>
      <c r="L33" s="80">
        <v>1</v>
      </c>
      <c r="M33" s="80">
        <v>5</v>
      </c>
      <c r="N33" s="80">
        <v>1</v>
      </c>
      <c r="O33" s="80">
        <v>1</v>
      </c>
      <c r="P33" s="80">
        <v>8</v>
      </c>
      <c r="Q33" s="80">
        <v>19.12695</v>
      </c>
      <c r="R33" s="80">
        <v>71</v>
      </c>
      <c r="S33" s="128"/>
      <c r="T33" s="129"/>
    </row>
    <row r="34" s="24" customFormat="1" ht="25" customHeight="1" spans="1:20">
      <c r="A34" s="46">
        <f t="shared" ref="A34:A41" si="12">ROW()-5</f>
        <v>29</v>
      </c>
      <c r="B34" s="76"/>
      <c r="C34" s="81" t="s">
        <v>56</v>
      </c>
      <c r="D34" s="82"/>
      <c r="E34" s="83">
        <f t="shared" ref="E34:K34" si="13">SUM(E27:E32)</f>
        <v>649.404</v>
      </c>
      <c r="F34" s="84" t="e">
        <f>SUM(F27:F32)+F26</f>
        <v>#REF!</v>
      </c>
      <c r="G34" s="84">
        <f t="shared" si="13"/>
        <v>6</v>
      </c>
      <c r="H34" s="84">
        <f t="shared" si="13"/>
        <v>21</v>
      </c>
      <c r="I34" s="84">
        <f t="shared" si="13"/>
        <v>6</v>
      </c>
      <c r="J34" s="84">
        <f t="shared" si="13"/>
        <v>5</v>
      </c>
      <c r="K34" s="84">
        <f t="shared" si="13"/>
        <v>38</v>
      </c>
      <c r="L34" s="84">
        <f t="shared" ref="L34:P34" si="14">SUM(L26:L32)</f>
        <v>1</v>
      </c>
      <c r="M34" s="84">
        <f t="shared" si="14"/>
        <v>5</v>
      </c>
      <c r="N34" s="84">
        <f t="shared" si="14"/>
        <v>1</v>
      </c>
      <c r="O34" s="84">
        <f t="shared" si="14"/>
        <v>1</v>
      </c>
      <c r="P34" s="84">
        <f t="shared" si="14"/>
        <v>8</v>
      </c>
      <c r="Q34" s="134">
        <v>19</v>
      </c>
      <c r="R34" s="125" t="e">
        <f>SUM(R26:R32)</f>
        <v>#REF!</v>
      </c>
      <c r="S34" s="126" t="e">
        <f>P34/R34</f>
        <v>#REF!</v>
      </c>
      <c r="T34" s="131"/>
    </row>
    <row r="35" s="24" customFormat="1" ht="25" customHeight="1" spans="1:20">
      <c r="A35" s="46">
        <f t="shared" si="12"/>
        <v>30</v>
      </c>
      <c r="B35" s="60" t="s">
        <v>95</v>
      </c>
      <c r="C35" s="34" t="s">
        <v>38</v>
      </c>
      <c r="D35" s="58" t="s">
        <v>739</v>
      </c>
      <c r="E35" s="59"/>
      <c r="F35" s="45">
        <v>25</v>
      </c>
      <c r="G35" s="50" t="s">
        <v>40</v>
      </c>
      <c r="H35" s="47"/>
      <c r="I35" s="47"/>
      <c r="J35" s="47"/>
      <c r="K35" s="94"/>
      <c r="L35" s="96">
        <v>7</v>
      </c>
      <c r="M35" s="96">
        <v>3</v>
      </c>
      <c r="N35" s="96">
        <v>2</v>
      </c>
      <c r="O35" s="96">
        <v>2</v>
      </c>
      <c r="P35" s="97">
        <f t="shared" ref="P35:P41" si="15">SUM(L35:O35)</f>
        <v>14</v>
      </c>
      <c r="Q35" s="118"/>
      <c r="R35" s="97">
        <f>P35</f>
        <v>14</v>
      </c>
      <c r="S35" s="128"/>
      <c r="T35" s="129"/>
    </row>
    <row r="36" s="19" customFormat="1" ht="25" customHeight="1" spans="1:20">
      <c r="A36" s="46">
        <f t="shared" si="12"/>
        <v>31</v>
      </c>
      <c r="B36" s="60"/>
      <c r="C36" s="57" t="s">
        <v>98</v>
      </c>
      <c r="D36" s="46" t="s">
        <v>99</v>
      </c>
      <c r="E36" s="63">
        <v>131.409</v>
      </c>
      <c r="F36" s="67" t="e">
        <f>SUM(#REF!)</f>
        <v>#REF!</v>
      </c>
      <c r="G36" s="64">
        <v>1</v>
      </c>
      <c r="H36" s="64">
        <v>5</v>
      </c>
      <c r="I36" s="64">
        <v>1</v>
      </c>
      <c r="J36" s="64">
        <v>2</v>
      </c>
      <c r="K36" s="98">
        <f t="shared" ref="K36:K41" si="16">SUM(G36:J36)</f>
        <v>9</v>
      </c>
      <c r="L36" s="96">
        <v>5</v>
      </c>
      <c r="M36" s="96">
        <v>2</v>
      </c>
      <c r="N36" s="96">
        <v>1</v>
      </c>
      <c r="O36" s="96"/>
      <c r="P36" s="97">
        <f t="shared" si="15"/>
        <v>8</v>
      </c>
      <c r="Q36" s="118"/>
      <c r="R36" s="97" t="e">
        <f t="shared" ref="R36:R41" si="17">F36+K36+P36</f>
        <v>#REF!</v>
      </c>
      <c r="S36" s="128"/>
      <c r="T36" s="129"/>
    </row>
    <row r="37" s="19" customFormat="1" ht="25" customHeight="1" spans="1:20">
      <c r="A37" s="46">
        <f t="shared" si="12"/>
        <v>32</v>
      </c>
      <c r="B37" s="60"/>
      <c r="C37" s="60"/>
      <c r="D37" s="46" t="s">
        <v>100</v>
      </c>
      <c r="E37" s="63">
        <v>137.766</v>
      </c>
      <c r="F37" s="68"/>
      <c r="G37" s="64">
        <v>1</v>
      </c>
      <c r="H37" s="64">
        <v>5</v>
      </c>
      <c r="I37" s="64">
        <v>1</v>
      </c>
      <c r="J37" s="64"/>
      <c r="K37" s="98">
        <f t="shared" si="16"/>
        <v>7</v>
      </c>
      <c r="L37" s="96">
        <v>3</v>
      </c>
      <c r="M37" s="96">
        <v>2</v>
      </c>
      <c r="N37" s="96">
        <v>1</v>
      </c>
      <c r="O37" s="96"/>
      <c r="P37" s="97">
        <f t="shared" si="15"/>
        <v>6</v>
      </c>
      <c r="Q37" s="118"/>
      <c r="R37" s="97">
        <f t="shared" si="17"/>
        <v>13</v>
      </c>
      <c r="S37" s="128"/>
      <c r="T37" s="129"/>
    </row>
    <row r="38" s="19" customFormat="1" ht="25" customHeight="1" spans="1:20">
      <c r="A38" s="46">
        <f t="shared" si="12"/>
        <v>33</v>
      </c>
      <c r="B38" s="60"/>
      <c r="C38" s="60"/>
      <c r="D38" s="46" t="s">
        <v>101</v>
      </c>
      <c r="E38" s="63">
        <v>70.925</v>
      </c>
      <c r="F38" s="69"/>
      <c r="G38" s="64">
        <v>1</v>
      </c>
      <c r="H38" s="64">
        <v>5</v>
      </c>
      <c r="I38" s="64">
        <v>1</v>
      </c>
      <c r="J38" s="64"/>
      <c r="K38" s="98">
        <f t="shared" si="16"/>
        <v>7</v>
      </c>
      <c r="L38" s="96">
        <v>2</v>
      </c>
      <c r="M38" s="96">
        <v>2</v>
      </c>
      <c r="N38" s="96">
        <v>1</v>
      </c>
      <c r="O38" s="96"/>
      <c r="P38" s="97">
        <f t="shared" si="15"/>
        <v>5</v>
      </c>
      <c r="Q38" s="118"/>
      <c r="R38" s="97">
        <f t="shared" si="17"/>
        <v>12</v>
      </c>
      <c r="S38" s="128"/>
      <c r="T38" s="129"/>
    </row>
    <row r="39" s="19" customFormat="1" ht="25" customHeight="1" spans="1:20">
      <c r="A39" s="46">
        <f t="shared" si="12"/>
        <v>34</v>
      </c>
      <c r="B39" s="60"/>
      <c r="C39" s="57" t="s">
        <v>102</v>
      </c>
      <c r="D39" s="46" t="s">
        <v>103</v>
      </c>
      <c r="E39" s="63">
        <v>139.299</v>
      </c>
      <c r="F39" s="67" t="e">
        <f>SUM(#REF!)</f>
        <v>#REF!</v>
      </c>
      <c r="G39" s="64">
        <v>1</v>
      </c>
      <c r="H39" s="64">
        <v>5</v>
      </c>
      <c r="I39" s="64">
        <v>1</v>
      </c>
      <c r="J39" s="64">
        <v>2</v>
      </c>
      <c r="K39" s="98">
        <f t="shared" si="16"/>
        <v>9</v>
      </c>
      <c r="L39" s="96">
        <v>5</v>
      </c>
      <c r="M39" s="96">
        <v>2</v>
      </c>
      <c r="N39" s="96">
        <v>1</v>
      </c>
      <c r="O39" s="96"/>
      <c r="P39" s="97">
        <f t="shared" si="15"/>
        <v>8</v>
      </c>
      <c r="Q39" s="118"/>
      <c r="R39" s="97" t="e">
        <f t="shared" si="17"/>
        <v>#REF!</v>
      </c>
      <c r="S39" s="128"/>
      <c r="T39" s="129"/>
    </row>
    <row r="40" s="19" customFormat="1" ht="25" customHeight="1" spans="1:20">
      <c r="A40" s="46">
        <f t="shared" si="12"/>
        <v>35</v>
      </c>
      <c r="B40" s="60"/>
      <c r="C40" s="60"/>
      <c r="D40" s="46" t="s">
        <v>104</v>
      </c>
      <c r="E40" s="63">
        <v>137.169</v>
      </c>
      <c r="F40" s="68"/>
      <c r="G40" s="64">
        <v>1</v>
      </c>
      <c r="H40" s="64">
        <v>5</v>
      </c>
      <c r="I40" s="64">
        <v>1</v>
      </c>
      <c r="J40" s="64"/>
      <c r="K40" s="98">
        <f t="shared" si="16"/>
        <v>7</v>
      </c>
      <c r="L40" s="96">
        <v>2</v>
      </c>
      <c r="M40" s="96">
        <v>2</v>
      </c>
      <c r="N40" s="96">
        <v>1</v>
      </c>
      <c r="O40" s="96"/>
      <c r="P40" s="97">
        <f t="shared" si="15"/>
        <v>5</v>
      </c>
      <c r="Q40" s="118"/>
      <c r="R40" s="97">
        <f t="shared" si="17"/>
        <v>12</v>
      </c>
      <c r="S40" s="128"/>
      <c r="T40" s="129"/>
    </row>
    <row r="41" s="19" customFormat="1" ht="25" customHeight="1" spans="1:20">
      <c r="A41" s="46">
        <f t="shared" si="12"/>
        <v>36</v>
      </c>
      <c r="B41" s="60"/>
      <c r="C41" s="60"/>
      <c r="D41" s="46" t="s">
        <v>105</v>
      </c>
      <c r="E41" s="63">
        <v>126.207</v>
      </c>
      <c r="F41" s="69"/>
      <c r="G41" s="64">
        <v>1</v>
      </c>
      <c r="H41" s="64">
        <v>5</v>
      </c>
      <c r="I41" s="64">
        <v>1</v>
      </c>
      <c r="J41" s="64"/>
      <c r="K41" s="98">
        <f t="shared" si="16"/>
        <v>7</v>
      </c>
      <c r="L41" s="96">
        <v>2</v>
      </c>
      <c r="M41" s="96">
        <v>2</v>
      </c>
      <c r="N41" s="96">
        <v>1</v>
      </c>
      <c r="O41" s="96"/>
      <c r="P41" s="97">
        <f t="shared" si="15"/>
        <v>5</v>
      </c>
      <c r="Q41" s="118"/>
      <c r="R41" s="97">
        <f t="shared" si="17"/>
        <v>12</v>
      </c>
      <c r="S41" s="128"/>
      <c r="T41" s="129"/>
    </row>
    <row r="42" s="19" customFormat="1" ht="25" customHeight="1" spans="1:20">
      <c r="A42" s="46"/>
      <c r="B42" s="60"/>
      <c r="C42" s="85"/>
      <c r="D42" s="62"/>
      <c r="E42" s="63"/>
      <c r="F42" s="69">
        <v>31</v>
      </c>
      <c r="G42" s="69">
        <v>6</v>
      </c>
      <c r="H42" s="69">
        <v>30</v>
      </c>
      <c r="I42" s="69">
        <v>6</v>
      </c>
      <c r="J42" s="69">
        <v>4</v>
      </c>
      <c r="K42" s="69">
        <v>46</v>
      </c>
      <c r="L42" s="69">
        <v>26</v>
      </c>
      <c r="M42" s="69">
        <v>15</v>
      </c>
      <c r="N42" s="69">
        <v>8</v>
      </c>
      <c r="O42" s="69">
        <v>2</v>
      </c>
      <c r="P42" s="69">
        <v>51</v>
      </c>
      <c r="Q42" s="69">
        <v>0</v>
      </c>
      <c r="R42" s="69">
        <v>103</v>
      </c>
      <c r="S42" s="128"/>
      <c r="T42" s="129"/>
    </row>
    <row r="43" s="22" customFormat="1" ht="25" customHeight="1" spans="1:20">
      <c r="A43" s="46">
        <f t="shared" ref="A43:A50" si="18">ROW()-5</f>
        <v>38</v>
      </c>
      <c r="B43" s="65"/>
      <c r="C43" s="66" t="s">
        <v>56</v>
      </c>
      <c r="D43" s="55"/>
      <c r="E43" s="56">
        <f t="shared" ref="E43:K43" si="19">SUM(E36:E41)</f>
        <v>742.775</v>
      </c>
      <c r="F43" s="53" t="e">
        <f>SUM(F36:F41)+F35</f>
        <v>#REF!</v>
      </c>
      <c r="G43" s="53">
        <f t="shared" si="19"/>
        <v>6</v>
      </c>
      <c r="H43" s="53">
        <f t="shared" si="19"/>
        <v>30</v>
      </c>
      <c r="I43" s="53">
        <f t="shared" si="19"/>
        <v>6</v>
      </c>
      <c r="J43" s="53">
        <f t="shared" si="19"/>
        <v>4</v>
      </c>
      <c r="K43" s="53">
        <f t="shared" si="19"/>
        <v>46</v>
      </c>
      <c r="L43" s="53">
        <f t="shared" ref="L43:P43" si="20">SUM(L35:L41)</f>
        <v>26</v>
      </c>
      <c r="M43" s="53">
        <f t="shared" si="20"/>
        <v>15</v>
      </c>
      <c r="N43" s="53">
        <f t="shared" si="20"/>
        <v>8</v>
      </c>
      <c r="O43" s="53">
        <f t="shared" si="20"/>
        <v>2</v>
      </c>
      <c r="P43" s="53">
        <f t="shared" si="20"/>
        <v>51</v>
      </c>
      <c r="Q43" s="132"/>
      <c r="R43" s="125" t="e">
        <f>SUM(R35:R41)</f>
        <v>#REF!</v>
      </c>
      <c r="S43" s="126" t="e">
        <f>P43/R43</f>
        <v>#REF!</v>
      </c>
      <c r="T43" s="131"/>
    </row>
    <row r="44" s="19" customFormat="1" ht="25" customHeight="1" spans="1:20">
      <c r="A44" s="46">
        <f t="shared" si="18"/>
        <v>39</v>
      </c>
      <c r="B44" s="60" t="s">
        <v>106</v>
      </c>
      <c r="C44" s="34" t="s">
        <v>38</v>
      </c>
      <c r="D44" s="58" t="s">
        <v>739</v>
      </c>
      <c r="E44" s="59"/>
      <c r="F44" s="45">
        <v>25</v>
      </c>
      <c r="G44" s="50" t="s">
        <v>40</v>
      </c>
      <c r="H44" s="47"/>
      <c r="I44" s="47"/>
      <c r="J44" s="47"/>
      <c r="K44" s="94"/>
      <c r="L44" s="96">
        <v>9</v>
      </c>
      <c r="M44" s="96">
        <v>2</v>
      </c>
      <c r="N44" s="96">
        <v>1</v>
      </c>
      <c r="O44" s="96">
        <v>1</v>
      </c>
      <c r="P44" s="97">
        <f t="shared" ref="P44:P50" si="21">SUM(L44:O44)</f>
        <v>13</v>
      </c>
      <c r="Q44" s="118"/>
      <c r="R44" s="97">
        <f>P44</f>
        <v>13</v>
      </c>
      <c r="S44" s="128"/>
      <c r="T44" s="129"/>
    </row>
    <row r="45" s="19" customFormat="1" ht="25" customHeight="1" spans="1:20">
      <c r="A45" s="46">
        <f t="shared" si="18"/>
        <v>40</v>
      </c>
      <c r="B45" s="60"/>
      <c r="C45" s="46" t="s">
        <v>107</v>
      </c>
      <c r="D45" s="46" t="s">
        <v>108</v>
      </c>
      <c r="E45" s="63">
        <v>185</v>
      </c>
      <c r="F45" s="70" t="e">
        <f>SUM(#REF!)</f>
        <v>#REF!</v>
      </c>
      <c r="G45" s="64">
        <v>1</v>
      </c>
      <c r="H45" s="64">
        <v>4</v>
      </c>
      <c r="I45" s="64">
        <v>1</v>
      </c>
      <c r="J45" s="64">
        <v>1</v>
      </c>
      <c r="K45" s="98">
        <f t="shared" ref="K45:K50" si="22">SUM(G45:J45)</f>
        <v>7</v>
      </c>
      <c r="L45" s="96">
        <v>3</v>
      </c>
      <c r="M45" s="96">
        <v>1</v>
      </c>
      <c r="N45" s="96">
        <v>0</v>
      </c>
      <c r="O45" s="96">
        <v>0</v>
      </c>
      <c r="P45" s="97">
        <f t="shared" si="21"/>
        <v>4</v>
      </c>
      <c r="Q45" s="118"/>
      <c r="R45" s="97" t="e">
        <f t="shared" ref="R45:R50" si="23">F45+K45+P45</f>
        <v>#REF!</v>
      </c>
      <c r="S45" s="128"/>
      <c r="T45" s="129"/>
    </row>
    <row r="46" s="19" customFormat="1" ht="25" customHeight="1" spans="1:20">
      <c r="A46" s="46">
        <f t="shared" si="18"/>
        <v>41</v>
      </c>
      <c r="B46" s="60"/>
      <c r="C46" s="46"/>
      <c r="D46" s="46" t="s">
        <v>109</v>
      </c>
      <c r="E46" s="63">
        <v>127</v>
      </c>
      <c r="F46" s="70"/>
      <c r="G46" s="64">
        <v>1</v>
      </c>
      <c r="H46" s="64">
        <v>4</v>
      </c>
      <c r="I46" s="64">
        <v>1</v>
      </c>
      <c r="J46" s="64">
        <v>1</v>
      </c>
      <c r="K46" s="98">
        <f t="shared" si="22"/>
        <v>7</v>
      </c>
      <c r="L46" s="96">
        <v>2</v>
      </c>
      <c r="M46" s="96">
        <v>0</v>
      </c>
      <c r="N46" s="96">
        <v>0</v>
      </c>
      <c r="O46" s="96">
        <v>0</v>
      </c>
      <c r="P46" s="97">
        <f t="shared" si="21"/>
        <v>2</v>
      </c>
      <c r="Q46" s="118"/>
      <c r="R46" s="97">
        <f t="shared" si="23"/>
        <v>9</v>
      </c>
      <c r="S46" s="128"/>
      <c r="T46" s="129"/>
    </row>
    <row r="47" s="19" customFormat="1" ht="25" customHeight="1" spans="1:20">
      <c r="A47" s="46">
        <f t="shared" si="18"/>
        <v>42</v>
      </c>
      <c r="B47" s="60"/>
      <c r="C47" s="46" t="s">
        <v>110</v>
      </c>
      <c r="D47" s="46" t="s">
        <v>111</v>
      </c>
      <c r="E47" s="63">
        <v>107</v>
      </c>
      <c r="F47" s="70" t="e">
        <f>SUM(#REF!)</f>
        <v>#REF!</v>
      </c>
      <c r="G47" s="64">
        <v>1</v>
      </c>
      <c r="H47" s="64">
        <v>4</v>
      </c>
      <c r="I47" s="64">
        <v>1</v>
      </c>
      <c r="J47" s="64">
        <v>1</v>
      </c>
      <c r="K47" s="98">
        <f t="shared" si="22"/>
        <v>7</v>
      </c>
      <c r="L47" s="96">
        <v>2</v>
      </c>
      <c r="M47" s="96">
        <v>0</v>
      </c>
      <c r="N47" s="96">
        <v>0</v>
      </c>
      <c r="O47" s="96">
        <v>0</v>
      </c>
      <c r="P47" s="97">
        <f t="shared" si="21"/>
        <v>2</v>
      </c>
      <c r="Q47" s="118">
        <f>80.4/100*15</f>
        <v>12.06</v>
      </c>
      <c r="R47" s="97" t="e">
        <f>F47+K47+P47+12</f>
        <v>#REF!</v>
      </c>
      <c r="S47" s="128"/>
      <c r="T47" s="129"/>
    </row>
    <row r="48" s="19" customFormat="1" ht="25" customHeight="1" spans="1:20">
      <c r="A48" s="46">
        <f t="shared" si="18"/>
        <v>43</v>
      </c>
      <c r="B48" s="60"/>
      <c r="C48" s="46"/>
      <c r="D48" s="46" t="s">
        <v>112</v>
      </c>
      <c r="E48" s="63">
        <v>116</v>
      </c>
      <c r="F48" s="70"/>
      <c r="G48" s="64">
        <v>1</v>
      </c>
      <c r="H48" s="64">
        <v>4</v>
      </c>
      <c r="I48" s="64">
        <v>1</v>
      </c>
      <c r="J48" s="64">
        <v>1</v>
      </c>
      <c r="K48" s="98">
        <f t="shared" si="22"/>
        <v>7</v>
      </c>
      <c r="L48" s="96">
        <v>2</v>
      </c>
      <c r="M48" s="96">
        <v>1</v>
      </c>
      <c r="N48" s="96">
        <v>0</v>
      </c>
      <c r="O48" s="96">
        <v>0</v>
      </c>
      <c r="P48" s="97">
        <f t="shared" si="21"/>
        <v>3</v>
      </c>
      <c r="Q48" s="118"/>
      <c r="R48" s="97">
        <f t="shared" si="23"/>
        <v>10</v>
      </c>
      <c r="S48" s="128"/>
      <c r="T48" s="129"/>
    </row>
    <row r="49" s="19" customFormat="1" ht="25" customHeight="1" spans="1:20">
      <c r="A49" s="46">
        <f t="shared" si="18"/>
        <v>44</v>
      </c>
      <c r="B49" s="60"/>
      <c r="C49" s="46"/>
      <c r="D49" s="46" t="s">
        <v>113</v>
      </c>
      <c r="E49" s="63">
        <v>80</v>
      </c>
      <c r="F49" s="70"/>
      <c r="G49" s="64">
        <v>1</v>
      </c>
      <c r="H49" s="64">
        <v>4</v>
      </c>
      <c r="I49" s="64">
        <v>1</v>
      </c>
      <c r="J49" s="64">
        <v>2</v>
      </c>
      <c r="K49" s="98">
        <f t="shared" si="22"/>
        <v>8</v>
      </c>
      <c r="L49" s="96">
        <v>3</v>
      </c>
      <c r="M49" s="96">
        <v>1</v>
      </c>
      <c r="N49" s="96">
        <v>1</v>
      </c>
      <c r="O49" s="96">
        <v>1</v>
      </c>
      <c r="P49" s="97">
        <f t="shared" si="21"/>
        <v>6</v>
      </c>
      <c r="Q49" s="118"/>
      <c r="R49" s="97">
        <f t="shared" si="23"/>
        <v>14</v>
      </c>
      <c r="S49" s="128"/>
      <c r="T49" s="129"/>
    </row>
    <row r="50" s="19" customFormat="1" ht="25" customHeight="1" spans="1:20">
      <c r="A50" s="46">
        <f t="shared" si="18"/>
        <v>45</v>
      </c>
      <c r="B50" s="60"/>
      <c r="C50" s="86" t="s">
        <v>114</v>
      </c>
      <c r="D50" s="46"/>
      <c r="E50" s="63">
        <v>37</v>
      </c>
      <c r="F50" s="70" t="e">
        <f>SUM(#REF!)</f>
        <v>#REF!</v>
      </c>
      <c r="G50" s="64">
        <v>0</v>
      </c>
      <c r="H50" s="64">
        <v>2</v>
      </c>
      <c r="I50" s="64">
        <v>1</v>
      </c>
      <c r="J50" s="64">
        <v>0</v>
      </c>
      <c r="K50" s="98">
        <f t="shared" si="22"/>
        <v>3</v>
      </c>
      <c r="L50" s="96">
        <v>2</v>
      </c>
      <c r="M50" s="96">
        <v>1</v>
      </c>
      <c r="N50" s="96">
        <v>0</v>
      </c>
      <c r="O50" s="96">
        <v>0</v>
      </c>
      <c r="P50" s="97">
        <f t="shared" si="21"/>
        <v>3</v>
      </c>
      <c r="Q50" s="118"/>
      <c r="R50" s="97" t="e">
        <f t="shared" si="23"/>
        <v>#REF!</v>
      </c>
      <c r="S50" s="128"/>
      <c r="T50" s="129"/>
    </row>
    <row r="51" s="19" customFormat="1" ht="25" customHeight="1" spans="1:20">
      <c r="A51" s="46"/>
      <c r="B51" s="60"/>
      <c r="C51" s="87"/>
      <c r="D51" s="62"/>
      <c r="E51" s="63"/>
      <c r="F51" s="70">
        <v>34</v>
      </c>
      <c r="G51" s="70">
        <v>5</v>
      </c>
      <c r="H51" s="70">
        <v>22</v>
      </c>
      <c r="I51" s="70">
        <v>6</v>
      </c>
      <c r="J51" s="70">
        <v>6</v>
      </c>
      <c r="K51" s="70">
        <v>39</v>
      </c>
      <c r="L51" s="70">
        <v>23</v>
      </c>
      <c r="M51" s="70">
        <v>6</v>
      </c>
      <c r="N51" s="70">
        <v>2</v>
      </c>
      <c r="O51" s="70">
        <v>2</v>
      </c>
      <c r="P51" s="70">
        <v>33</v>
      </c>
      <c r="Q51" s="70">
        <v>12.06</v>
      </c>
      <c r="R51" s="70">
        <v>93</v>
      </c>
      <c r="S51" s="128"/>
      <c r="T51" s="129"/>
    </row>
    <row r="52" s="22" customFormat="1" ht="25" customHeight="1" spans="1:21">
      <c r="A52" s="46">
        <f t="shared" ref="A52:A57" si="24">ROW()-5</f>
        <v>47</v>
      </c>
      <c r="B52" s="65"/>
      <c r="C52" s="66" t="s">
        <v>56</v>
      </c>
      <c r="D52" s="55"/>
      <c r="E52" s="56">
        <f t="shared" ref="E52:K52" si="25">SUM(E45:E50)</f>
        <v>652</v>
      </c>
      <c r="F52" s="53" t="e">
        <f>SUM(F45:F50)+F44</f>
        <v>#REF!</v>
      </c>
      <c r="G52" s="53">
        <f t="shared" si="25"/>
        <v>5</v>
      </c>
      <c r="H52" s="53">
        <f t="shared" si="25"/>
        <v>22</v>
      </c>
      <c r="I52" s="53">
        <f t="shared" si="25"/>
        <v>6</v>
      </c>
      <c r="J52" s="53">
        <f t="shared" si="25"/>
        <v>6</v>
      </c>
      <c r="K52" s="53">
        <f t="shared" si="25"/>
        <v>39</v>
      </c>
      <c r="L52" s="53">
        <f t="shared" ref="L52:P52" si="26">SUM(L44:L50)</f>
        <v>23</v>
      </c>
      <c r="M52" s="53">
        <f t="shared" si="26"/>
        <v>6</v>
      </c>
      <c r="N52" s="53">
        <f t="shared" si="26"/>
        <v>2</v>
      </c>
      <c r="O52" s="53">
        <f t="shared" si="26"/>
        <v>2</v>
      </c>
      <c r="P52" s="53">
        <f t="shared" si="26"/>
        <v>33</v>
      </c>
      <c r="Q52" s="132">
        <v>12</v>
      </c>
      <c r="R52" s="125" t="e">
        <f>SUM(R44:R50)</f>
        <v>#REF!</v>
      </c>
      <c r="S52" s="126" t="e">
        <f>P52/R52</f>
        <v>#REF!</v>
      </c>
      <c r="T52" s="131"/>
      <c r="U52" s="22" t="e">
        <f>#REF!+#REF!</f>
        <v>#REF!</v>
      </c>
    </row>
    <row r="53" s="19" customFormat="1" ht="25" customHeight="1" spans="1:20">
      <c r="A53" s="46">
        <f t="shared" si="24"/>
        <v>48</v>
      </c>
      <c r="B53" s="60" t="s">
        <v>115</v>
      </c>
      <c r="C53" s="34" t="s">
        <v>38</v>
      </c>
      <c r="D53" s="58" t="s">
        <v>739</v>
      </c>
      <c r="E53" s="59"/>
      <c r="F53" s="45">
        <v>25</v>
      </c>
      <c r="G53" s="50" t="s">
        <v>40</v>
      </c>
      <c r="H53" s="47"/>
      <c r="I53" s="47"/>
      <c r="J53" s="47"/>
      <c r="K53" s="94"/>
      <c r="L53" s="96">
        <v>3</v>
      </c>
      <c r="M53" s="96">
        <v>1</v>
      </c>
      <c r="N53" s="96">
        <v>1</v>
      </c>
      <c r="O53" s="102">
        <v>1</v>
      </c>
      <c r="P53" s="97">
        <f>SUM(L53:O53)</f>
        <v>6</v>
      </c>
      <c r="Q53" s="118"/>
      <c r="R53" s="97">
        <f>P53</f>
        <v>6</v>
      </c>
      <c r="S53" s="128"/>
      <c r="T53" s="129"/>
    </row>
    <row r="54" s="19" customFormat="1" ht="25" customHeight="1" spans="1:23">
      <c r="A54" s="46">
        <f t="shared" si="24"/>
        <v>49</v>
      </c>
      <c r="B54" s="60"/>
      <c r="C54" s="57" t="s">
        <v>116</v>
      </c>
      <c r="D54" s="46" t="s">
        <v>117</v>
      </c>
      <c r="E54" s="63">
        <v>194.861</v>
      </c>
      <c r="F54" s="67" t="e">
        <f>SUM(#REF!)</f>
        <v>#REF!</v>
      </c>
      <c r="G54" s="64">
        <v>1</v>
      </c>
      <c r="H54" s="64">
        <v>6</v>
      </c>
      <c r="I54" s="64">
        <v>1</v>
      </c>
      <c r="J54" s="64"/>
      <c r="K54" s="98">
        <f t="shared" ref="K54:K57" si="27">SUM(G54:J54)</f>
        <v>8</v>
      </c>
      <c r="L54" s="96">
        <v>1</v>
      </c>
      <c r="M54" s="96"/>
      <c r="N54" s="96"/>
      <c r="O54" s="96"/>
      <c r="P54" s="97">
        <f t="shared" ref="P54:P57" si="28">SUM(L54:N54)</f>
        <v>1</v>
      </c>
      <c r="Q54" s="118"/>
      <c r="R54" s="97" t="e">
        <f t="shared" ref="R54:R56" si="29">F54+K54+P54</f>
        <v>#REF!</v>
      </c>
      <c r="S54" s="121"/>
      <c r="T54" s="122"/>
      <c r="U54" s="135"/>
      <c r="V54" s="64"/>
      <c r="W54" s="136">
        <v>5</v>
      </c>
    </row>
    <row r="55" s="19" customFormat="1" ht="25" customHeight="1" spans="1:23">
      <c r="A55" s="46">
        <f t="shared" si="24"/>
        <v>50</v>
      </c>
      <c r="B55" s="60"/>
      <c r="C55" s="65"/>
      <c r="D55" s="46" t="s">
        <v>118</v>
      </c>
      <c r="E55" s="63">
        <v>143.69</v>
      </c>
      <c r="F55" s="69"/>
      <c r="G55" s="64">
        <v>1</v>
      </c>
      <c r="H55" s="64">
        <v>6</v>
      </c>
      <c r="I55" s="64">
        <v>1</v>
      </c>
      <c r="J55" s="64"/>
      <c r="K55" s="98">
        <f t="shared" si="27"/>
        <v>8</v>
      </c>
      <c r="L55" s="96">
        <v>1</v>
      </c>
      <c r="M55" s="96"/>
      <c r="N55" s="96"/>
      <c r="O55" s="96"/>
      <c r="P55" s="97">
        <f t="shared" si="28"/>
        <v>1</v>
      </c>
      <c r="Q55" s="118"/>
      <c r="R55" s="97">
        <f t="shared" si="29"/>
        <v>9</v>
      </c>
      <c r="S55" s="121"/>
      <c r="T55" s="122"/>
      <c r="U55" s="135"/>
      <c r="V55" s="64"/>
      <c r="W55" s="136"/>
    </row>
    <row r="56" s="19" customFormat="1" ht="25" customHeight="1" spans="1:23">
      <c r="A56" s="46">
        <f t="shared" si="24"/>
        <v>51</v>
      </c>
      <c r="B56" s="60"/>
      <c r="C56" s="57" t="s">
        <v>119</v>
      </c>
      <c r="D56" s="46" t="s">
        <v>120</v>
      </c>
      <c r="E56" s="63">
        <v>141.555</v>
      </c>
      <c r="F56" s="67" t="e">
        <f>SUM(#REF!)</f>
        <v>#REF!</v>
      </c>
      <c r="G56" s="64">
        <v>1</v>
      </c>
      <c r="H56" s="64">
        <v>6</v>
      </c>
      <c r="I56" s="64">
        <v>1</v>
      </c>
      <c r="J56" s="64"/>
      <c r="K56" s="98">
        <f t="shared" si="27"/>
        <v>8</v>
      </c>
      <c r="L56" s="96">
        <v>1</v>
      </c>
      <c r="M56" s="96"/>
      <c r="N56" s="96"/>
      <c r="O56" s="96"/>
      <c r="P56" s="97">
        <f t="shared" si="28"/>
        <v>1</v>
      </c>
      <c r="Q56" s="118"/>
      <c r="R56" s="97" t="e">
        <f t="shared" si="29"/>
        <v>#REF!</v>
      </c>
      <c r="S56" s="121"/>
      <c r="T56" s="122"/>
      <c r="U56" s="135"/>
      <c r="V56" s="64"/>
      <c r="W56" s="136"/>
    </row>
    <row r="57" s="19" customFormat="1" ht="25" customHeight="1" spans="1:23">
      <c r="A57" s="46">
        <f t="shared" si="24"/>
        <v>52</v>
      </c>
      <c r="B57" s="60"/>
      <c r="C57" s="65"/>
      <c r="D57" s="46" t="s">
        <v>121</v>
      </c>
      <c r="E57" s="63">
        <v>108.041</v>
      </c>
      <c r="F57" s="69"/>
      <c r="G57" s="64">
        <v>1</v>
      </c>
      <c r="H57" s="64">
        <v>6</v>
      </c>
      <c r="I57" s="64">
        <v>1</v>
      </c>
      <c r="J57"/>
      <c r="K57" s="98">
        <f t="shared" si="27"/>
        <v>8</v>
      </c>
      <c r="L57" s="96">
        <v>1</v>
      </c>
      <c r="M57" s="96">
        <v>1</v>
      </c>
      <c r="N57" s="96"/>
      <c r="O57" s="96"/>
      <c r="P57" s="97">
        <f t="shared" si="28"/>
        <v>2</v>
      </c>
      <c r="Q57" s="118">
        <f>E57/100*15</f>
        <v>16.20615</v>
      </c>
      <c r="R57" s="97">
        <f>F57+K57+P57+16</f>
        <v>26</v>
      </c>
      <c r="S57" s="121"/>
      <c r="T57" s="122"/>
      <c r="U57" s="135"/>
      <c r="V57" s="64"/>
      <c r="W57" s="136"/>
    </row>
    <row r="58" s="19" customFormat="1" ht="25" customHeight="1" spans="1:23">
      <c r="A58" s="46"/>
      <c r="B58" s="60"/>
      <c r="C58" s="88"/>
      <c r="D58" s="62"/>
      <c r="E58" s="63"/>
      <c r="F58" s="69">
        <v>31</v>
      </c>
      <c r="G58" s="69">
        <v>4</v>
      </c>
      <c r="H58" s="69">
        <v>24</v>
      </c>
      <c r="I58" s="69">
        <v>4</v>
      </c>
      <c r="J58" s="69">
        <v>0</v>
      </c>
      <c r="K58" s="69">
        <v>32</v>
      </c>
      <c r="L58" s="69">
        <v>7</v>
      </c>
      <c r="M58" s="69">
        <v>2</v>
      </c>
      <c r="N58" s="69">
        <v>1</v>
      </c>
      <c r="O58" s="69">
        <v>1</v>
      </c>
      <c r="P58" s="69">
        <v>11</v>
      </c>
      <c r="Q58" s="69">
        <v>16.20615</v>
      </c>
      <c r="R58" s="69">
        <v>65</v>
      </c>
      <c r="S58" s="121"/>
      <c r="T58" s="122"/>
      <c r="U58" s="135"/>
      <c r="V58" s="64"/>
      <c r="W58" s="136"/>
    </row>
    <row r="59" s="22" customFormat="1" ht="25" customHeight="1" spans="1:23">
      <c r="A59" s="46">
        <f>ROW()-5</f>
        <v>54</v>
      </c>
      <c r="B59" s="65"/>
      <c r="C59" s="66" t="s">
        <v>56</v>
      </c>
      <c r="D59" s="55"/>
      <c r="E59" s="56">
        <f t="shared" ref="E59:K59" si="30">SUM(E54:E57)</f>
        <v>588.147</v>
      </c>
      <c r="F59" s="53" t="e">
        <f t="shared" si="30"/>
        <v>#REF!</v>
      </c>
      <c r="G59" s="53">
        <f t="shared" si="30"/>
        <v>4</v>
      </c>
      <c r="H59" s="53">
        <f t="shared" si="30"/>
        <v>24</v>
      </c>
      <c r="I59" s="53">
        <f t="shared" si="30"/>
        <v>4</v>
      </c>
      <c r="J59" s="53">
        <f t="shared" si="30"/>
        <v>0</v>
      </c>
      <c r="K59" s="53">
        <f t="shared" si="30"/>
        <v>32</v>
      </c>
      <c r="L59" s="53">
        <f t="shared" ref="L59:P59" si="31">SUM(L53:L57)</f>
        <v>7</v>
      </c>
      <c r="M59" s="53">
        <f t="shared" si="31"/>
        <v>2</v>
      </c>
      <c r="N59" s="53">
        <f t="shared" si="31"/>
        <v>1</v>
      </c>
      <c r="O59" s="53">
        <f t="shared" si="31"/>
        <v>1</v>
      </c>
      <c r="P59" s="53">
        <f t="shared" si="31"/>
        <v>11</v>
      </c>
      <c r="Q59" s="132">
        <v>16</v>
      </c>
      <c r="R59" s="125" t="e">
        <f>SUM(R53:R57)</f>
        <v>#REF!</v>
      </c>
      <c r="S59" s="126" t="e">
        <f>P59/R59</f>
        <v>#REF!</v>
      </c>
      <c r="T59" s="127"/>
      <c r="U59" s="55">
        <f>SUM(U54:U57)</f>
        <v>0</v>
      </c>
      <c r="V59" s="53"/>
      <c r="W59" s="53">
        <f>SUM(W54:W57)</f>
        <v>5</v>
      </c>
    </row>
    <row r="60" s="25" customFormat="1" ht="37" customHeight="1" spans="1:23">
      <c r="A60" s="61" t="s">
        <v>56</v>
      </c>
      <c r="B60" s="89"/>
      <c r="C60" s="89"/>
      <c r="D60" s="62"/>
      <c r="E60" s="90" t="e">
        <f t="shared" ref="E60:J60" si="32">E9+E12+E25+E34+E43+E52+E59</f>
        <v>#REF!</v>
      </c>
      <c r="F60" s="90" t="e">
        <f t="shared" si="32"/>
        <v>#REF!</v>
      </c>
      <c r="G60" s="90" t="e">
        <f t="shared" si="32"/>
        <v>#REF!</v>
      </c>
      <c r="H60" s="90" t="e">
        <f t="shared" si="32"/>
        <v>#REF!</v>
      </c>
      <c r="I60" s="90" t="e">
        <f t="shared" si="32"/>
        <v>#REF!</v>
      </c>
      <c r="J60" s="90" t="e">
        <f t="shared" si="32"/>
        <v>#REF!</v>
      </c>
      <c r="K60" s="103" t="e">
        <f>K9+K12+K25+K34+K43+K52+K59+78</f>
        <v>#REF!</v>
      </c>
      <c r="L60" s="90">
        <f t="shared" ref="L60:P60" si="33">L9+L12+L25+L34+L43+L52+L59</f>
        <v>107</v>
      </c>
      <c r="M60" s="90">
        <f t="shared" si="33"/>
        <v>54</v>
      </c>
      <c r="N60" s="90">
        <f t="shared" si="33"/>
        <v>34</v>
      </c>
      <c r="O60" s="90">
        <f t="shared" si="33"/>
        <v>15</v>
      </c>
      <c r="P60" s="90">
        <f t="shared" si="33"/>
        <v>210</v>
      </c>
      <c r="Q60" s="132"/>
      <c r="R60" s="103" t="e">
        <f>R9+R12+R25+R34+R43+R52+R59+R6</f>
        <v>#REF!</v>
      </c>
      <c r="S60" s="137"/>
      <c r="T60" s="138"/>
      <c r="U60" s="139" t="e">
        <f>P60/R60</f>
        <v>#REF!</v>
      </c>
      <c r="V60" s="140"/>
      <c r="W60" s="140"/>
    </row>
    <row r="61" ht="171" customHeight="1" spans="1:20">
      <c r="A61" s="91" t="s">
        <v>123</v>
      </c>
      <c r="B61" s="92"/>
      <c r="C61" s="92"/>
      <c r="D61" s="92"/>
      <c r="E61" s="93"/>
      <c r="F61" s="92"/>
      <c r="G61" s="92"/>
      <c r="H61" s="92"/>
      <c r="I61" s="92"/>
      <c r="J61" s="92"/>
      <c r="K61" s="92"/>
      <c r="L61" s="92"/>
      <c r="M61" s="92"/>
      <c r="N61" s="92"/>
      <c r="O61" s="92"/>
      <c r="P61" s="92"/>
      <c r="Q61" s="141"/>
      <c r="R61" s="92"/>
      <c r="S61" s="142"/>
      <c r="T61" s="92"/>
    </row>
  </sheetData>
  <autoFilter ref="A3:GT61">
    <extLst/>
  </autoFilter>
  <mergeCells count="72">
    <mergeCell ref="A2:R2"/>
    <mergeCell ref="G3:K3"/>
    <mergeCell ref="L3:P3"/>
    <mergeCell ref="U3:AF3"/>
    <mergeCell ref="G4:K4"/>
    <mergeCell ref="L4:P4"/>
    <mergeCell ref="U4:X4"/>
    <mergeCell ref="Y4:AB4"/>
    <mergeCell ref="AC4:AF4"/>
    <mergeCell ref="B6:E6"/>
    <mergeCell ref="F6:J6"/>
    <mergeCell ref="L6:P6"/>
    <mergeCell ref="D7:E7"/>
    <mergeCell ref="G7:K7"/>
    <mergeCell ref="C8:E8"/>
    <mergeCell ref="C9:D9"/>
    <mergeCell ref="D10:E10"/>
    <mergeCell ref="G10:K10"/>
    <mergeCell ref="C12:D12"/>
    <mergeCell ref="D13:E13"/>
    <mergeCell ref="G13:K13"/>
    <mergeCell ref="C25:D25"/>
    <mergeCell ref="D26:E26"/>
    <mergeCell ref="G26:K26"/>
    <mergeCell ref="C34:D34"/>
    <mergeCell ref="D35:E35"/>
    <mergeCell ref="G35:K35"/>
    <mergeCell ref="C43:D43"/>
    <mergeCell ref="D44:E44"/>
    <mergeCell ref="G44:K44"/>
    <mergeCell ref="C52:D52"/>
    <mergeCell ref="D53:E53"/>
    <mergeCell ref="G53:K53"/>
    <mergeCell ref="C59:D59"/>
    <mergeCell ref="A60:D60"/>
    <mergeCell ref="A61:K61"/>
    <mergeCell ref="A3:A5"/>
    <mergeCell ref="B7:B9"/>
    <mergeCell ref="B10:B12"/>
    <mergeCell ref="B13:B25"/>
    <mergeCell ref="B26:B34"/>
    <mergeCell ref="B35:B43"/>
    <mergeCell ref="B44:B52"/>
    <mergeCell ref="B53:B59"/>
    <mergeCell ref="C14:C16"/>
    <mergeCell ref="C17:C19"/>
    <mergeCell ref="C20:C23"/>
    <mergeCell ref="C27:C29"/>
    <mergeCell ref="C30:C32"/>
    <mergeCell ref="C36:C38"/>
    <mergeCell ref="C39:C41"/>
    <mergeCell ref="C45:C46"/>
    <mergeCell ref="C47:C49"/>
    <mergeCell ref="C54:C55"/>
    <mergeCell ref="C56:C57"/>
    <mergeCell ref="D3:D5"/>
    <mergeCell ref="E3:E5"/>
    <mergeCell ref="F14:F16"/>
    <mergeCell ref="F17:F19"/>
    <mergeCell ref="F20:F23"/>
    <mergeCell ref="F27:F29"/>
    <mergeCell ref="F30:F32"/>
    <mergeCell ref="F36:F38"/>
    <mergeCell ref="F39:F41"/>
    <mergeCell ref="F45:F46"/>
    <mergeCell ref="F47:F49"/>
    <mergeCell ref="F54:F55"/>
    <mergeCell ref="F56:F57"/>
    <mergeCell ref="Q3:Q5"/>
    <mergeCell ref="R3:R5"/>
    <mergeCell ref="W54:W57"/>
    <mergeCell ref="B3:C5"/>
  </mergeCells>
  <printOptions horizontalCentered="1"/>
  <pageMargins left="0.357638888888889" right="0.357638888888889" top="0.60625" bottom="0.60625" header="0.511805555555556" footer="0.511805555555556"/>
  <pageSetup paperSize="8" scale="39" orientation="landscape" horizontalDpi="600"/>
  <headerFooter alignWithMargins="0" scaleWithDoc="0"/>
  <rowBreaks count="2" manualBreakCount="2">
    <brk id="34" max="18" man="1"/>
    <brk id="60"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topLeftCell="A4" workbookViewId="0">
      <selection activeCell="A8" sqref="$A8:$XFD8"/>
    </sheetView>
  </sheetViews>
  <sheetFormatPr defaultColWidth="9" defaultRowHeight="14.25" outlineLevelCol="7"/>
  <cols>
    <col min="1" max="1" width="6.38333333333333" style="1" customWidth="1"/>
    <col min="2" max="2" width="11.8833333333333" style="1" customWidth="1"/>
    <col min="3" max="3" width="61" style="3" customWidth="1"/>
    <col min="4" max="4" width="11.25" style="1" customWidth="1"/>
    <col min="5" max="7" width="9" style="1"/>
    <col min="8" max="8" width="14.25" style="1" customWidth="1"/>
    <col min="9" max="16384" width="9" style="1"/>
  </cols>
  <sheetData>
    <row r="1" ht="41" customHeight="1" spans="1:8">
      <c r="A1" s="4" t="s">
        <v>744</v>
      </c>
      <c r="B1" s="4"/>
      <c r="C1" s="4"/>
      <c r="D1" s="4"/>
      <c r="E1" s="4"/>
      <c r="F1" s="4"/>
      <c r="G1" s="4"/>
      <c r="H1" s="4"/>
    </row>
    <row r="2" s="1" customFormat="1" ht="36" customHeight="1" spans="1:8">
      <c r="A2" s="5" t="s">
        <v>2</v>
      </c>
      <c r="B2" s="5" t="s">
        <v>3</v>
      </c>
      <c r="C2" s="5" t="s">
        <v>745</v>
      </c>
      <c r="D2" s="5" t="s">
        <v>746</v>
      </c>
      <c r="E2" s="5" t="s">
        <v>747</v>
      </c>
      <c r="F2" s="5" t="s">
        <v>748</v>
      </c>
      <c r="G2" s="5" t="s">
        <v>749</v>
      </c>
      <c r="H2" s="5" t="s">
        <v>750</v>
      </c>
    </row>
    <row r="3" s="2" customFormat="1" ht="52" customHeight="1" spans="1:8">
      <c r="A3" s="6">
        <f>ROW()-2</f>
        <v>1</v>
      </c>
      <c r="B3" s="6" t="s">
        <v>751</v>
      </c>
      <c r="C3" s="7" t="s">
        <v>752</v>
      </c>
      <c r="D3" s="8">
        <v>25</v>
      </c>
      <c r="E3" s="6">
        <v>3</v>
      </c>
      <c r="F3" s="6">
        <v>5</v>
      </c>
      <c r="G3" s="6">
        <v>1</v>
      </c>
      <c r="H3" s="9">
        <v>25</v>
      </c>
    </row>
    <row r="4" s="2" customFormat="1" ht="52" customHeight="1" spans="1:8">
      <c r="A4" s="6">
        <f t="shared" ref="A4:A12" si="0">ROW()-2</f>
        <v>2</v>
      </c>
      <c r="B4" s="6" t="s">
        <v>753</v>
      </c>
      <c r="C4" s="7" t="s">
        <v>754</v>
      </c>
      <c r="D4" s="8">
        <v>25</v>
      </c>
      <c r="E4" s="6">
        <v>3</v>
      </c>
      <c r="F4" s="6">
        <v>5</v>
      </c>
      <c r="G4" s="6">
        <v>2</v>
      </c>
      <c r="H4" s="9">
        <v>25</v>
      </c>
    </row>
    <row r="5" s="2" customFormat="1" ht="52" customHeight="1" spans="1:8">
      <c r="A5" s="6">
        <f t="shared" si="0"/>
        <v>3</v>
      </c>
      <c r="B5" s="10" t="s">
        <v>755</v>
      </c>
      <c r="C5" s="11" t="s">
        <v>756</v>
      </c>
      <c r="D5" s="12">
        <v>25</v>
      </c>
      <c r="E5" s="10">
        <v>2</v>
      </c>
      <c r="F5" s="10">
        <v>5</v>
      </c>
      <c r="G5" s="10">
        <v>1</v>
      </c>
      <c r="H5" s="13">
        <v>60</v>
      </c>
    </row>
    <row r="6" s="2" customFormat="1" ht="52" customHeight="1" spans="1:8">
      <c r="A6" s="6">
        <f t="shared" si="0"/>
        <v>4</v>
      </c>
      <c r="B6" s="6" t="s">
        <v>37</v>
      </c>
      <c r="C6" s="7" t="s">
        <v>757</v>
      </c>
      <c r="D6" s="6">
        <v>45</v>
      </c>
      <c r="E6" s="6">
        <v>6</v>
      </c>
      <c r="F6" s="6">
        <v>10</v>
      </c>
      <c r="G6" s="6">
        <v>3</v>
      </c>
      <c r="H6" s="6">
        <v>55</v>
      </c>
    </row>
    <row r="7" s="2" customFormat="1" ht="52" customHeight="1" spans="1:8">
      <c r="A7" s="6">
        <f t="shared" si="0"/>
        <v>5</v>
      </c>
      <c r="B7" s="6" t="s">
        <v>57</v>
      </c>
      <c r="C7" s="7" t="s">
        <v>757</v>
      </c>
      <c r="D7" s="6">
        <v>45</v>
      </c>
      <c r="E7" s="6">
        <v>6</v>
      </c>
      <c r="F7" s="6">
        <v>10</v>
      </c>
      <c r="G7" s="6">
        <v>3</v>
      </c>
      <c r="H7" s="6">
        <v>55</v>
      </c>
    </row>
    <row r="8" s="2" customFormat="1" ht="52" customHeight="1" spans="1:8">
      <c r="A8" s="6">
        <f t="shared" si="0"/>
        <v>6</v>
      </c>
      <c r="B8" s="6" t="s">
        <v>72</v>
      </c>
      <c r="C8" s="7" t="s">
        <v>757</v>
      </c>
      <c r="D8" s="6">
        <v>45</v>
      </c>
      <c r="E8" s="6">
        <v>6</v>
      </c>
      <c r="F8" s="6">
        <v>10</v>
      </c>
      <c r="G8" s="6">
        <v>3</v>
      </c>
      <c r="H8" s="6">
        <v>55</v>
      </c>
    </row>
    <row r="9" s="2" customFormat="1" ht="52" customHeight="1" spans="1:8">
      <c r="A9" s="6">
        <f t="shared" si="0"/>
        <v>7</v>
      </c>
      <c r="B9" s="6" t="s">
        <v>106</v>
      </c>
      <c r="C9" s="7" t="s">
        <v>758</v>
      </c>
      <c r="D9" s="8">
        <v>45</v>
      </c>
      <c r="E9" s="6">
        <v>6</v>
      </c>
      <c r="F9" s="6">
        <v>10</v>
      </c>
      <c r="G9" s="6">
        <v>3</v>
      </c>
      <c r="H9" s="9">
        <v>55</v>
      </c>
    </row>
    <row r="10" s="2" customFormat="1" ht="52" customHeight="1" spans="1:8">
      <c r="A10" s="6">
        <f t="shared" si="0"/>
        <v>8</v>
      </c>
      <c r="B10" s="6" t="s">
        <v>95</v>
      </c>
      <c r="C10" s="7" t="s">
        <v>757</v>
      </c>
      <c r="D10" s="8">
        <v>45</v>
      </c>
      <c r="E10" s="6">
        <v>6</v>
      </c>
      <c r="F10" s="6">
        <v>10</v>
      </c>
      <c r="G10" s="6">
        <v>3</v>
      </c>
      <c r="H10" s="9">
        <v>55</v>
      </c>
    </row>
    <row r="11" s="2" customFormat="1" ht="52" customHeight="1" spans="1:8">
      <c r="A11" s="6">
        <f t="shared" si="0"/>
        <v>9</v>
      </c>
      <c r="B11" s="6" t="s">
        <v>115</v>
      </c>
      <c r="C11" s="7" t="s">
        <v>757</v>
      </c>
      <c r="D11" s="8">
        <v>45</v>
      </c>
      <c r="E11" s="6">
        <v>6</v>
      </c>
      <c r="F11" s="6">
        <v>10</v>
      </c>
      <c r="G11" s="6">
        <v>3</v>
      </c>
      <c r="H11" s="9">
        <v>55</v>
      </c>
    </row>
    <row r="12" s="2" customFormat="1" ht="52" customHeight="1" spans="1:8">
      <c r="A12" s="6">
        <f t="shared" si="0"/>
        <v>10</v>
      </c>
      <c r="B12" s="6" t="s">
        <v>86</v>
      </c>
      <c r="C12" s="7" t="s">
        <v>757</v>
      </c>
      <c r="D12" s="8">
        <v>45</v>
      </c>
      <c r="E12" s="6">
        <v>6</v>
      </c>
      <c r="F12" s="6">
        <v>10</v>
      </c>
      <c r="G12" s="6">
        <v>3</v>
      </c>
      <c r="H12" s="9">
        <v>55</v>
      </c>
    </row>
    <row r="13" ht="29" customHeight="1" spans="1:8">
      <c r="A13" s="14" t="s">
        <v>56</v>
      </c>
      <c r="B13" s="15"/>
      <c r="C13" s="16"/>
      <c r="D13" s="17">
        <f>SUM(D3:D5)</f>
        <v>75</v>
      </c>
      <c r="E13" s="17">
        <f>SUM(E3:E5)</f>
        <v>8</v>
      </c>
      <c r="F13" s="17">
        <f>SUM(F3:F5)</f>
        <v>15</v>
      </c>
      <c r="G13" s="17">
        <f>SUM(G3:G5)</f>
        <v>4</v>
      </c>
      <c r="H13" s="18">
        <f>SUM(H3:H5)</f>
        <v>110</v>
      </c>
    </row>
  </sheetData>
  <mergeCells count="2">
    <mergeCell ref="A1:H1"/>
    <mergeCell ref="A13:C13"/>
  </mergeCells>
  <printOptions horizontalCentered="1"/>
  <pageMargins left="0.393055555555556" right="0.393055555555556" top="0.393055555555556" bottom="0.393055555555556" header="0.511805555555556" footer="0.511805555555556"/>
  <pageSetup paperSize="9" scale="75"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pageSetUpPr fitToPage="1"/>
  </sheetPr>
  <dimension ref="A1:P276"/>
  <sheetViews>
    <sheetView view="pageBreakPreview" zoomScale="70" zoomScaleNormal="70" workbookViewId="0">
      <pane xSplit="7" ySplit="4" topLeftCell="H5" activePane="bottomRight" state="frozen"/>
      <selection/>
      <selection pane="topRight"/>
      <selection pane="bottomLeft"/>
      <selection pane="bottomRight" activeCell="E313" sqref="E313"/>
    </sheetView>
  </sheetViews>
  <sheetFormatPr defaultColWidth="9" defaultRowHeight="14.25"/>
  <cols>
    <col min="1" max="1" width="6.46666666666667" style="206" customWidth="1"/>
    <col min="2" max="2" width="11.1666666666667" style="206" customWidth="1"/>
    <col min="3" max="3" width="17.9666666666667" style="206" customWidth="1"/>
    <col min="4" max="4" width="16.7166666666667" style="206" customWidth="1"/>
    <col min="5" max="5" width="16.1666666666667" style="206" customWidth="1"/>
    <col min="6" max="6" width="11.4166666666667" style="206" customWidth="1"/>
    <col min="7" max="7" width="6.60833333333333" style="206" customWidth="1"/>
    <col min="8" max="8" width="74.6333333333333" style="3" customWidth="1"/>
    <col min="9" max="9" width="15.3083333333333" style="208" customWidth="1"/>
    <col min="10" max="10" width="18.2833333333333" style="206" customWidth="1"/>
    <col min="11" max="11" width="11.7833333333333" style="206" customWidth="1"/>
    <col min="12" max="12" width="8.18333333333333" style="206" customWidth="1"/>
    <col min="13" max="13" width="20" style="206" customWidth="1"/>
    <col min="14" max="14" width="37.3166666666667" style="1" customWidth="1"/>
    <col min="15" max="15" width="12.3583333333333" style="209" customWidth="1"/>
    <col min="16" max="16" width="29.3083333333333" style="206" customWidth="1"/>
    <col min="17" max="16384" width="9" style="206"/>
  </cols>
  <sheetData>
    <row r="1" spans="1:1">
      <c r="A1" s="206" t="s">
        <v>124</v>
      </c>
    </row>
    <row r="2" ht="45" customHeight="1" spans="1:15">
      <c r="A2" s="210" t="s">
        <v>125</v>
      </c>
      <c r="B2" s="210"/>
      <c r="C2" s="210"/>
      <c r="D2" s="210"/>
      <c r="E2" s="210"/>
      <c r="F2" s="210"/>
      <c r="G2" s="210"/>
      <c r="H2" s="211"/>
      <c r="I2" s="210"/>
      <c r="J2" s="210"/>
      <c r="K2" s="210"/>
      <c r="L2" s="210"/>
      <c r="M2" s="210"/>
      <c r="N2" s="266"/>
      <c r="O2" s="210"/>
    </row>
    <row r="3" ht="36" customHeight="1" spans="1:15">
      <c r="A3" s="212" t="s">
        <v>2</v>
      </c>
      <c r="B3" s="212" t="s">
        <v>126</v>
      </c>
      <c r="C3" s="212" t="s">
        <v>127</v>
      </c>
      <c r="D3" s="212" t="s">
        <v>128</v>
      </c>
      <c r="E3" s="213" t="s">
        <v>129</v>
      </c>
      <c r="F3" s="213"/>
      <c r="G3" s="213"/>
      <c r="H3" s="212"/>
      <c r="I3" s="212" t="s">
        <v>130</v>
      </c>
      <c r="J3" s="212" t="s">
        <v>131</v>
      </c>
      <c r="K3" s="212" t="s">
        <v>132</v>
      </c>
      <c r="L3" s="212" t="s">
        <v>133</v>
      </c>
      <c r="M3" s="267" t="s">
        <v>134</v>
      </c>
      <c r="N3" s="212" t="s">
        <v>135</v>
      </c>
      <c r="O3" s="212" t="s">
        <v>136</v>
      </c>
    </row>
    <row r="4" ht="36" hidden="1" customHeight="1" spans="1:15">
      <c r="A4" s="212"/>
      <c r="B4" s="212"/>
      <c r="C4" s="212"/>
      <c r="D4" s="212"/>
      <c r="E4" s="212" t="s">
        <v>137</v>
      </c>
      <c r="F4" s="212" t="s">
        <v>138</v>
      </c>
      <c r="G4" s="212" t="s">
        <v>139</v>
      </c>
      <c r="H4" s="212" t="s">
        <v>140</v>
      </c>
      <c r="I4" s="212"/>
      <c r="J4" s="212"/>
      <c r="K4" s="212"/>
      <c r="L4" s="212"/>
      <c r="M4" s="242"/>
      <c r="N4" s="212"/>
      <c r="O4" s="212"/>
    </row>
    <row r="5" s="249" customFormat="1" ht="104" hidden="1" customHeight="1" spans="1:16">
      <c r="A5" s="258">
        <f t="shared" ref="A5:A66" si="0">ROW()-4</f>
        <v>1</v>
      </c>
      <c r="B5" s="259" t="s">
        <v>141</v>
      </c>
      <c r="C5" s="259" t="s">
        <v>142</v>
      </c>
      <c r="D5" s="260" t="s">
        <v>23</v>
      </c>
      <c r="E5" s="260" t="s">
        <v>143</v>
      </c>
      <c r="F5" s="260" t="s">
        <v>144</v>
      </c>
      <c r="G5" s="260" t="s">
        <v>145</v>
      </c>
      <c r="H5" s="261" t="s">
        <v>146</v>
      </c>
      <c r="I5" s="260" t="s">
        <v>147</v>
      </c>
      <c r="J5" s="260" t="s">
        <v>148</v>
      </c>
      <c r="K5" s="268">
        <v>45463</v>
      </c>
      <c r="L5" s="260">
        <v>1</v>
      </c>
      <c r="M5" s="260" t="s">
        <v>149</v>
      </c>
      <c r="N5" s="260" t="s">
        <v>150</v>
      </c>
      <c r="O5" s="260"/>
      <c r="P5" s="249" t="s">
        <v>151</v>
      </c>
    </row>
    <row r="6" s="249" customFormat="1" ht="78" hidden="1" customHeight="1" spans="1:16">
      <c r="A6" s="258">
        <f t="shared" si="0"/>
        <v>2</v>
      </c>
      <c r="B6" s="262"/>
      <c r="C6" s="262"/>
      <c r="D6" s="260" t="s">
        <v>25</v>
      </c>
      <c r="E6" s="260" t="s">
        <v>143</v>
      </c>
      <c r="F6" s="260" t="s">
        <v>144</v>
      </c>
      <c r="G6" s="260" t="s">
        <v>145</v>
      </c>
      <c r="H6" s="261" t="s">
        <v>152</v>
      </c>
      <c r="I6" s="260" t="s">
        <v>147</v>
      </c>
      <c r="J6" s="260" t="s">
        <v>148</v>
      </c>
      <c r="K6" s="268">
        <v>45463</v>
      </c>
      <c r="L6" s="260">
        <v>1</v>
      </c>
      <c r="M6" s="260" t="s">
        <v>149</v>
      </c>
      <c r="N6" s="260"/>
      <c r="O6" s="260"/>
      <c r="P6" s="249" t="s">
        <v>151</v>
      </c>
    </row>
    <row r="7" s="249" customFormat="1" ht="97" hidden="1" customHeight="1" spans="1:16">
      <c r="A7" s="258">
        <f t="shared" si="0"/>
        <v>3</v>
      </c>
      <c r="B7" s="262"/>
      <c r="C7" s="262"/>
      <c r="D7" s="260" t="s">
        <v>153</v>
      </c>
      <c r="E7" s="260" t="s">
        <v>143</v>
      </c>
      <c r="F7" s="260" t="s">
        <v>144</v>
      </c>
      <c r="G7" s="260" t="s">
        <v>145</v>
      </c>
      <c r="H7" s="261" t="s">
        <v>154</v>
      </c>
      <c r="I7" s="260" t="s">
        <v>147</v>
      </c>
      <c r="J7" s="260" t="s">
        <v>148</v>
      </c>
      <c r="K7" s="268">
        <v>45463</v>
      </c>
      <c r="L7" s="260">
        <v>1</v>
      </c>
      <c r="M7" s="260" t="s">
        <v>149</v>
      </c>
      <c r="N7" s="260"/>
      <c r="O7" s="260"/>
      <c r="P7" s="249" t="s">
        <v>151</v>
      </c>
    </row>
    <row r="8" s="205" customFormat="1" ht="100" hidden="1" customHeight="1" spans="1:16">
      <c r="A8" s="99">
        <f t="shared" si="0"/>
        <v>4</v>
      </c>
      <c r="B8" s="150"/>
      <c r="C8" s="150"/>
      <c r="D8" s="74" t="s">
        <v>23</v>
      </c>
      <c r="E8" s="74" t="s">
        <v>143</v>
      </c>
      <c r="F8" s="74" t="s">
        <v>144</v>
      </c>
      <c r="G8" s="74" t="s">
        <v>145</v>
      </c>
      <c r="H8" s="214" t="s">
        <v>146</v>
      </c>
      <c r="I8" s="260" t="s">
        <v>147</v>
      </c>
      <c r="J8" s="74" t="s">
        <v>151</v>
      </c>
      <c r="K8" s="269">
        <v>45505</v>
      </c>
      <c r="L8" s="74">
        <v>1</v>
      </c>
      <c r="M8" s="74" t="s">
        <v>149</v>
      </c>
      <c r="N8" s="74"/>
      <c r="O8" s="74"/>
      <c r="P8" s="249" t="s">
        <v>151</v>
      </c>
    </row>
    <row r="9" s="205" customFormat="1" ht="90" hidden="1" customHeight="1" spans="1:15">
      <c r="A9" s="99">
        <f t="shared" si="0"/>
        <v>5</v>
      </c>
      <c r="B9" s="150"/>
      <c r="C9" s="150"/>
      <c r="D9" s="74" t="s">
        <v>25</v>
      </c>
      <c r="E9" s="74" t="s">
        <v>143</v>
      </c>
      <c r="F9" s="74" t="s">
        <v>144</v>
      </c>
      <c r="G9" s="74" t="s">
        <v>145</v>
      </c>
      <c r="H9" s="214" t="s">
        <v>152</v>
      </c>
      <c r="I9" s="74" t="s">
        <v>155</v>
      </c>
      <c r="J9" s="74" t="s">
        <v>151</v>
      </c>
      <c r="K9" s="269">
        <v>45505</v>
      </c>
      <c r="L9" s="74">
        <v>1</v>
      </c>
      <c r="M9" s="74" t="s">
        <v>149</v>
      </c>
      <c r="N9" s="74"/>
      <c r="O9" s="74"/>
    </row>
    <row r="10" s="205" customFormat="1" ht="87" hidden="1" customHeight="1" spans="1:15">
      <c r="A10" s="99">
        <f t="shared" si="0"/>
        <v>6</v>
      </c>
      <c r="B10" s="150"/>
      <c r="C10" s="150"/>
      <c r="D10" s="74" t="s">
        <v>153</v>
      </c>
      <c r="E10" s="74" t="s">
        <v>143</v>
      </c>
      <c r="F10" s="74" t="s">
        <v>144</v>
      </c>
      <c r="G10" s="74" t="s">
        <v>145</v>
      </c>
      <c r="H10" s="214" t="s">
        <v>154</v>
      </c>
      <c r="I10" s="74" t="s">
        <v>155</v>
      </c>
      <c r="J10" s="74" t="s">
        <v>151</v>
      </c>
      <c r="K10" s="269">
        <v>45505</v>
      </c>
      <c r="L10" s="74">
        <v>1</v>
      </c>
      <c r="M10" s="74" t="s">
        <v>149</v>
      </c>
      <c r="N10" s="74"/>
      <c r="O10" s="74"/>
    </row>
    <row r="11" s="205" customFormat="1" ht="60" hidden="1" customHeight="1" spans="1:15">
      <c r="A11" s="99">
        <f t="shared" si="0"/>
        <v>7</v>
      </c>
      <c r="B11" s="150"/>
      <c r="C11" s="150"/>
      <c r="D11" s="74" t="s">
        <v>156</v>
      </c>
      <c r="E11" s="74" t="s">
        <v>143</v>
      </c>
      <c r="F11" s="74" t="s">
        <v>144</v>
      </c>
      <c r="G11" s="74" t="s">
        <v>145</v>
      </c>
      <c r="H11" s="214" t="s">
        <v>157</v>
      </c>
      <c r="I11" s="74" t="s">
        <v>155</v>
      </c>
      <c r="J11" s="74" t="s">
        <v>151</v>
      </c>
      <c r="K11" s="269">
        <v>45474</v>
      </c>
      <c r="L11" s="74">
        <v>2</v>
      </c>
      <c r="M11" s="74" t="s">
        <v>149</v>
      </c>
      <c r="N11" s="74"/>
      <c r="O11" s="74"/>
    </row>
    <row r="12" s="205" customFormat="1" ht="59" hidden="1" customHeight="1" spans="1:15">
      <c r="A12" s="99">
        <f t="shared" si="0"/>
        <v>8</v>
      </c>
      <c r="B12" s="150"/>
      <c r="C12" s="150"/>
      <c r="D12" s="74" t="s">
        <v>158</v>
      </c>
      <c r="E12" s="74" t="s">
        <v>143</v>
      </c>
      <c r="F12" s="74" t="s">
        <v>144</v>
      </c>
      <c r="G12" s="74" t="s">
        <v>145</v>
      </c>
      <c r="H12" s="214" t="s">
        <v>159</v>
      </c>
      <c r="I12" s="74" t="s">
        <v>155</v>
      </c>
      <c r="J12" s="74" t="s">
        <v>151</v>
      </c>
      <c r="K12" s="269">
        <v>45474</v>
      </c>
      <c r="L12" s="74">
        <v>2</v>
      </c>
      <c r="M12" s="74" t="s">
        <v>149</v>
      </c>
      <c r="N12" s="74"/>
      <c r="O12" s="74"/>
    </row>
    <row r="13" s="205" customFormat="1" ht="65" hidden="1" customHeight="1" spans="1:15">
      <c r="A13" s="99">
        <f t="shared" si="0"/>
        <v>9</v>
      </c>
      <c r="B13" s="150"/>
      <c r="C13" s="150"/>
      <c r="D13" s="74" t="s">
        <v>160</v>
      </c>
      <c r="E13" s="74" t="s">
        <v>143</v>
      </c>
      <c r="F13" s="74" t="s">
        <v>144</v>
      </c>
      <c r="G13" s="74" t="s">
        <v>161</v>
      </c>
      <c r="H13" s="214" t="s">
        <v>162</v>
      </c>
      <c r="I13" s="74" t="s">
        <v>155</v>
      </c>
      <c r="J13" s="74" t="s">
        <v>151</v>
      </c>
      <c r="K13" s="269">
        <v>45474</v>
      </c>
      <c r="L13" s="74">
        <v>2</v>
      </c>
      <c r="M13" s="74" t="s">
        <v>149</v>
      </c>
      <c r="N13" s="74"/>
      <c r="O13" s="74"/>
    </row>
    <row r="14" s="249" customFormat="1" ht="49" hidden="1" customHeight="1" spans="1:15">
      <c r="A14" s="258">
        <f t="shared" si="0"/>
        <v>10</v>
      </c>
      <c r="B14" s="262"/>
      <c r="C14" s="262"/>
      <c r="D14" s="260" t="s">
        <v>163</v>
      </c>
      <c r="E14" s="260" t="s">
        <v>143</v>
      </c>
      <c r="F14" s="260" t="s">
        <v>164</v>
      </c>
      <c r="G14" s="260" t="s">
        <v>145</v>
      </c>
      <c r="H14" s="261" t="s">
        <v>165</v>
      </c>
      <c r="I14" s="260" t="s">
        <v>147</v>
      </c>
      <c r="J14" s="260" t="s">
        <v>166</v>
      </c>
      <c r="K14" s="268">
        <v>45474</v>
      </c>
      <c r="L14" s="260">
        <v>2</v>
      </c>
      <c r="M14" s="260" t="s">
        <v>149</v>
      </c>
      <c r="N14" s="260"/>
      <c r="O14" s="260"/>
    </row>
    <row r="15" s="249" customFormat="1" ht="52" hidden="1" customHeight="1" spans="1:15">
      <c r="A15" s="258">
        <f t="shared" si="0"/>
        <v>11</v>
      </c>
      <c r="B15" s="262"/>
      <c r="C15" s="262"/>
      <c r="D15" s="260" t="s">
        <v>29</v>
      </c>
      <c r="E15" s="260" t="s">
        <v>143</v>
      </c>
      <c r="F15" s="260" t="s">
        <v>164</v>
      </c>
      <c r="G15" s="260" t="s">
        <v>145</v>
      </c>
      <c r="H15" s="261" t="s">
        <v>165</v>
      </c>
      <c r="I15" s="260" t="s">
        <v>147</v>
      </c>
      <c r="J15" s="260" t="s">
        <v>166</v>
      </c>
      <c r="K15" s="268">
        <v>45474</v>
      </c>
      <c r="L15" s="260">
        <v>2</v>
      </c>
      <c r="M15" s="260" t="s">
        <v>149</v>
      </c>
      <c r="N15" s="260"/>
      <c r="O15" s="260"/>
    </row>
    <row r="16" s="205" customFormat="1" ht="75" hidden="1" customHeight="1" spans="1:15">
      <c r="A16" s="99">
        <f t="shared" si="0"/>
        <v>12</v>
      </c>
      <c r="B16" s="150"/>
      <c r="C16" s="150"/>
      <c r="D16" s="74" t="s">
        <v>163</v>
      </c>
      <c r="E16" s="74" t="s">
        <v>143</v>
      </c>
      <c r="F16" s="74" t="s">
        <v>167</v>
      </c>
      <c r="G16" s="74" t="s">
        <v>161</v>
      </c>
      <c r="H16" s="214" t="s">
        <v>168</v>
      </c>
      <c r="I16" s="74" t="s">
        <v>155</v>
      </c>
      <c r="J16" s="74" t="s">
        <v>151</v>
      </c>
      <c r="K16" s="269">
        <v>45505</v>
      </c>
      <c r="L16" s="74">
        <v>2</v>
      </c>
      <c r="M16" s="74" t="s">
        <v>149</v>
      </c>
      <c r="N16" s="74"/>
      <c r="O16" s="74"/>
    </row>
    <row r="17" s="205" customFormat="1" ht="86" hidden="1" customHeight="1" spans="1:15">
      <c r="A17" s="99">
        <f t="shared" si="0"/>
        <v>13</v>
      </c>
      <c r="B17" s="150"/>
      <c r="C17" s="150"/>
      <c r="D17" s="74" t="s">
        <v>29</v>
      </c>
      <c r="E17" s="74" t="s">
        <v>143</v>
      </c>
      <c r="F17" s="74" t="s">
        <v>167</v>
      </c>
      <c r="G17" s="74" t="s">
        <v>161</v>
      </c>
      <c r="H17" s="214" t="s">
        <v>169</v>
      </c>
      <c r="I17" s="74" t="s">
        <v>155</v>
      </c>
      <c r="J17" s="74" t="s">
        <v>151</v>
      </c>
      <c r="K17" s="269">
        <v>45536</v>
      </c>
      <c r="L17" s="74">
        <v>2</v>
      </c>
      <c r="M17" s="74" t="s">
        <v>149</v>
      </c>
      <c r="N17" s="74"/>
      <c r="O17" s="74"/>
    </row>
    <row r="18" s="205" customFormat="1" ht="92" hidden="1" customHeight="1" spans="1:15">
      <c r="A18" s="99">
        <f t="shared" si="0"/>
        <v>14</v>
      </c>
      <c r="B18" s="150"/>
      <c r="C18" s="150"/>
      <c r="D18" s="74" t="s">
        <v>170</v>
      </c>
      <c r="E18" s="74" t="s">
        <v>143</v>
      </c>
      <c r="F18" s="74" t="s">
        <v>167</v>
      </c>
      <c r="G18" s="74" t="s">
        <v>161</v>
      </c>
      <c r="H18" s="214" t="s">
        <v>171</v>
      </c>
      <c r="I18" s="74" t="s">
        <v>155</v>
      </c>
      <c r="J18" s="74" t="s">
        <v>151</v>
      </c>
      <c r="K18" s="269">
        <v>45444</v>
      </c>
      <c r="L18" s="74">
        <v>2</v>
      </c>
      <c r="M18" s="74" t="s">
        <v>149</v>
      </c>
      <c r="N18" s="74"/>
      <c r="O18" s="74"/>
    </row>
    <row r="19" s="205" customFormat="1" ht="51" hidden="1" customHeight="1" spans="1:15">
      <c r="A19" s="99">
        <f t="shared" si="0"/>
        <v>15</v>
      </c>
      <c r="B19" s="150"/>
      <c r="C19" s="150"/>
      <c r="D19" s="74" t="s">
        <v>31</v>
      </c>
      <c r="E19" s="74" t="s">
        <v>161</v>
      </c>
      <c r="F19" s="74" t="s">
        <v>172</v>
      </c>
      <c r="G19" s="74" t="s">
        <v>145</v>
      </c>
      <c r="H19" s="214" t="s">
        <v>173</v>
      </c>
      <c r="I19" s="74" t="s">
        <v>155</v>
      </c>
      <c r="J19" s="74" t="s">
        <v>151</v>
      </c>
      <c r="K19" s="269">
        <v>45508</v>
      </c>
      <c r="L19" s="74">
        <v>1</v>
      </c>
      <c r="M19" s="74" t="s">
        <v>174</v>
      </c>
      <c r="N19" s="80" t="s">
        <v>175</v>
      </c>
      <c r="O19" s="74"/>
    </row>
    <row r="20" s="205" customFormat="1" ht="53" hidden="1" customHeight="1" spans="1:15">
      <c r="A20" s="99">
        <f t="shared" si="0"/>
        <v>16</v>
      </c>
      <c r="B20" s="150"/>
      <c r="C20" s="150"/>
      <c r="D20" s="74" t="s">
        <v>31</v>
      </c>
      <c r="E20" s="74" t="s">
        <v>161</v>
      </c>
      <c r="F20" s="74" t="s">
        <v>172</v>
      </c>
      <c r="G20" s="74" t="s">
        <v>145</v>
      </c>
      <c r="H20" s="214" t="s">
        <v>173</v>
      </c>
      <c r="I20" s="74" t="s">
        <v>155</v>
      </c>
      <c r="J20" s="74" t="s">
        <v>151</v>
      </c>
      <c r="K20" s="269">
        <v>45536</v>
      </c>
      <c r="L20" s="74">
        <v>3</v>
      </c>
      <c r="M20" s="74" t="s">
        <v>174</v>
      </c>
      <c r="N20" s="80" t="s">
        <v>175</v>
      </c>
      <c r="O20" s="74"/>
    </row>
    <row r="21" s="205" customFormat="1" ht="20" hidden="1" customHeight="1" spans="1:15">
      <c r="A21" s="99">
        <f t="shared" si="0"/>
        <v>17</v>
      </c>
      <c r="B21" s="150"/>
      <c r="C21" s="150"/>
      <c r="D21" s="74" t="s">
        <v>33</v>
      </c>
      <c r="E21" s="74" t="s">
        <v>161</v>
      </c>
      <c r="F21" s="74" t="s">
        <v>172</v>
      </c>
      <c r="G21" s="74" t="s">
        <v>161</v>
      </c>
      <c r="H21" s="214" t="s">
        <v>176</v>
      </c>
      <c r="I21" s="74" t="s">
        <v>155</v>
      </c>
      <c r="J21" s="74" t="s">
        <v>151</v>
      </c>
      <c r="K21" s="269">
        <v>45509</v>
      </c>
      <c r="L21" s="74">
        <v>2</v>
      </c>
      <c r="M21" s="74" t="s">
        <v>174</v>
      </c>
      <c r="N21" s="74" t="s">
        <v>177</v>
      </c>
      <c r="O21" s="74"/>
    </row>
    <row r="22" s="205" customFormat="1" ht="20" hidden="1" customHeight="1" spans="1:15">
      <c r="A22" s="99">
        <f t="shared" si="0"/>
        <v>18</v>
      </c>
      <c r="B22" s="150"/>
      <c r="C22" s="80"/>
      <c r="D22" s="74" t="s">
        <v>32</v>
      </c>
      <c r="E22" s="74" t="s">
        <v>161</v>
      </c>
      <c r="F22" s="74" t="s">
        <v>178</v>
      </c>
      <c r="G22" s="74" t="s">
        <v>161</v>
      </c>
      <c r="H22" s="214" t="s">
        <v>179</v>
      </c>
      <c r="I22" s="74" t="s">
        <v>155</v>
      </c>
      <c r="J22" s="74" t="s">
        <v>151</v>
      </c>
      <c r="K22" s="269">
        <v>45510</v>
      </c>
      <c r="L22" s="74">
        <v>2</v>
      </c>
      <c r="M22" s="74" t="s">
        <v>174</v>
      </c>
      <c r="N22" s="74" t="s">
        <v>180</v>
      </c>
      <c r="O22" s="74"/>
    </row>
    <row r="23" s="249" customFormat="1" ht="84" hidden="1" customHeight="1" spans="1:15">
      <c r="A23" s="258">
        <f t="shared" si="0"/>
        <v>19</v>
      </c>
      <c r="B23" s="262" t="s">
        <v>181</v>
      </c>
      <c r="C23" s="263" t="s">
        <v>182</v>
      </c>
      <c r="D23" s="263" t="s">
        <v>183</v>
      </c>
      <c r="E23" s="264" t="s">
        <v>184</v>
      </c>
      <c r="F23" s="263" t="s">
        <v>144</v>
      </c>
      <c r="G23" s="264" t="s">
        <v>161</v>
      </c>
      <c r="H23" s="265" t="s">
        <v>185</v>
      </c>
      <c r="I23" s="270" t="s">
        <v>147</v>
      </c>
      <c r="J23" s="271" t="s">
        <v>186</v>
      </c>
      <c r="K23" s="271">
        <v>2024.06</v>
      </c>
      <c r="L23" s="263">
        <v>1</v>
      </c>
      <c r="M23" s="263"/>
      <c r="N23" s="263" t="s">
        <v>187</v>
      </c>
      <c r="O23" s="222"/>
    </row>
    <row r="24" s="250" customFormat="1" ht="74" hidden="1" customHeight="1" spans="1:16">
      <c r="A24" s="258">
        <f t="shared" si="0"/>
        <v>20</v>
      </c>
      <c r="B24" s="262"/>
      <c r="C24" s="263" t="s">
        <v>188</v>
      </c>
      <c r="D24" s="263" t="s">
        <v>189</v>
      </c>
      <c r="E24" s="263" t="s">
        <v>184</v>
      </c>
      <c r="F24" s="263" t="s">
        <v>144</v>
      </c>
      <c r="G24" s="263" t="s">
        <v>161</v>
      </c>
      <c r="H24" s="265" t="s">
        <v>190</v>
      </c>
      <c r="I24" s="270" t="s">
        <v>147</v>
      </c>
      <c r="J24" s="271" t="s">
        <v>186</v>
      </c>
      <c r="K24" s="271">
        <v>2024.06</v>
      </c>
      <c r="L24" s="271">
        <v>1</v>
      </c>
      <c r="M24" s="272"/>
      <c r="N24" s="271" t="s">
        <v>187</v>
      </c>
      <c r="O24" s="222"/>
      <c r="P24" s="249"/>
    </row>
    <row r="25" s="249" customFormat="1" ht="74" hidden="1" customHeight="1" spans="1:16">
      <c r="A25" s="258">
        <f t="shared" si="0"/>
        <v>21</v>
      </c>
      <c r="B25" s="262"/>
      <c r="C25" s="263" t="s">
        <v>191</v>
      </c>
      <c r="D25" s="263" t="s">
        <v>170</v>
      </c>
      <c r="E25" s="264" t="s">
        <v>192</v>
      </c>
      <c r="F25" s="263" t="s">
        <v>144</v>
      </c>
      <c r="G25" s="263" t="s">
        <v>145</v>
      </c>
      <c r="H25" s="265" t="s">
        <v>193</v>
      </c>
      <c r="I25" s="270" t="s">
        <v>147</v>
      </c>
      <c r="J25" s="271" t="s">
        <v>151</v>
      </c>
      <c r="K25" s="222">
        <v>2024.07</v>
      </c>
      <c r="L25" s="263">
        <v>4</v>
      </c>
      <c r="M25" s="263"/>
      <c r="N25" s="263" t="s">
        <v>187</v>
      </c>
      <c r="O25" s="222"/>
      <c r="P25" s="249" t="s">
        <v>151</v>
      </c>
    </row>
    <row r="26" s="249" customFormat="1" ht="89" hidden="1" customHeight="1" spans="1:15">
      <c r="A26" s="258">
        <f t="shared" si="0"/>
        <v>22</v>
      </c>
      <c r="B26" s="262"/>
      <c r="C26" s="263" t="s">
        <v>191</v>
      </c>
      <c r="D26" s="263" t="s">
        <v>194</v>
      </c>
      <c r="E26" s="263" t="s">
        <v>184</v>
      </c>
      <c r="F26" s="263" t="s">
        <v>144</v>
      </c>
      <c r="G26" s="264" t="s">
        <v>161</v>
      </c>
      <c r="H26" s="265" t="s">
        <v>195</v>
      </c>
      <c r="I26" s="270" t="s">
        <v>147</v>
      </c>
      <c r="J26" s="263" t="s">
        <v>151</v>
      </c>
      <c r="K26" s="222">
        <v>2024.07</v>
      </c>
      <c r="L26" s="263">
        <v>4</v>
      </c>
      <c r="M26" s="263"/>
      <c r="N26" s="263" t="s">
        <v>196</v>
      </c>
      <c r="O26" s="222"/>
    </row>
    <row r="27" s="249" customFormat="1" ht="84" hidden="1" customHeight="1" spans="1:15">
      <c r="A27" s="258">
        <f t="shared" si="0"/>
        <v>23</v>
      </c>
      <c r="B27" s="262"/>
      <c r="C27" s="263" t="s">
        <v>191</v>
      </c>
      <c r="D27" s="263" t="s">
        <v>197</v>
      </c>
      <c r="E27" s="263" t="s">
        <v>184</v>
      </c>
      <c r="F27" s="263" t="s">
        <v>144</v>
      </c>
      <c r="G27" s="263" t="s">
        <v>161</v>
      </c>
      <c r="H27" s="265" t="s">
        <v>198</v>
      </c>
      <c r="I27" s="270" t="s">
        <v>147</v>
      </c>
      <c r="J27" s="263" t="s">
        <v>151</v>
      </c>
      <c r="K27" s="222">
        <v>2024.07</v>
      </c>
      <c r="L27" s="263">
        <v>4</v>
      </c>
      <c r="M27" s="263"/>
      <c r="N27" s="263" t="s">
        <v>199</v>
      </c>
      <c r="O27" s="222"/>
    </row>
    <row r="28" s="205" customFormat="1" ht="78" hidden="1" customHeight="1" spans="1:15">
      <c r="A28" s="99">
        <f t="shared" si="0"/>
        <v>24</v>
      </c>
      <c r="B28" s="150"/>
      <c r="C28" s="6" t="s">
        <v>191</v>
      </c>
      <c r="D28" s="6" t="s">
        <v>163</v>
      </c>
      <c r="E28" s="6" t="s">
        <v>200</v>
      </c>
      <c r="F28" s="6" t="s">
        <v>167</v>
      </c>
      <c r="G28" s="46" t="s">
        <v>161</v>
      </c>
      <c r="H28" s="7" t="s">
        <v>201</v>
      </c>
      <c r="I28" s="6" t="s">
        <v>155</v>
      </c>
      <c r="J28" s="6" t="s">
        <v>151</v>
      </c>
      <c r="K28" s="220">
        <v>2024.07</v>
      </c>
      <c r="L28" s="6">
        <v>4</v>
      </c>
      <c r="M28" s="6"/>
      <c r="N28" s="6" t="s">
        <v>202</v>
      </c>
      <c r="O28" s="220"/>
    </row>
    <row r="29" s="205" customFormat="1" ht="74" hidden="1" customHeight="1" spans="1:15">
      <c r="A29" s="99">
        <f t="shared" si="0"/>
        <v>25</v>
      </c>
      <c r="B29" s="150"/>
      <c r="C29" s="6" t="s">
        <v>191</v>
      </c>
      <c r="D29" s="6" t="s">
        <v>203</v>
      </c>
      <c r="E29" s="6" t="s">
        <v>184</v>
      </c>
      <c r="F29" s="6" t="s">
        <v>167</v>
      </c>
      <c r="G29" s="46" t="s">
        <v>161</v>
      </c>
      <c r="H29" s="7" t="s">
        <v>204</v>
      </c>
      <c r="I29" s="6" t="s">
        <v>155</v>
      </c>
      <c r="J29" s="6" t="s">
        <v>151</v>
      </c>
      <c r="K29" s="220">
        <v>2024.07</v>
      </c>
      <c r="L29" s="6">
        <v>2</v>
      </c>
      <c r="M29" s="6"/>
      <c r="N29" s="6" t="s">
        <v>205</v>
      </c>
      <c r="O29" s="220"/>
    </row>
    <row r="30" s="205" customFormat="1" ht="61" hidden="1" customHeight="1" spans="1:15">
      <c r="A30" s="99">
        <f t="shared" si="0"/>
        <v>26</v>
      </c>
      <c r="B30" s="150"/>
      <c r="C30" s="6" t="s">
        <v>191</v>
      </c>
      <c r="D30" s="6" t="s">
        <v>206</v>
      </c>
      <c r="E30" s="6" t="s">
        <v>207</v>
      </c>
      <c r="F30" s="6" t="s">
        <v>172</v>
      </c>
      <c r="G30" s="6" t="s">
        <v>145</v>
      </c>
      <c r="H30" s="7" t="s">
        <v>208</v>
      </c>
      <c r="I30" s="6" t="s">
        <v>155</v>
      </c>
      <c r="J30" s="6" t="s">
        <v>151</v>
      </c>
      <c r="K30" s="220">
        <v>2024.06</v>
      </c>
      <c r="L30" s="6">
        <v>2</v>
      </c>
      <c r="M30" s="6"/>
      <c r="N30" s="6" t="s">
        <v>209</v>
      </c>
      <c r="O30" s="220"/>
    </row>
    <row r="31" s="205" customFormat="1" ht="85" hidden="1" customHeight="1" spans="1:15">
      <c r="A31" s="99">
        <f t="shared" si="0"/>
        <v>27</v>
      </c>
      <c r="B31" s="150"/>
      <c r="C31" s="6" t="s">
        <v>191</v>
      </c>
      <c r="D31" s="6" t="s">
        <v>170</v>
      </c>
      <c r="E31" s="6" t="s">
        <v>200</v>
      </c>
      <c r="F31" s="6" t="s">
        <v>167</v>
      </c>
      <c r="G31" s="46" t="s">
        <v>161</v>
      </c>
      <c r="H31" s="7" t="s">
        <v>210</v>
      </c>
      <c r="I31" s="6" t="s">
        <v>155</v>
      </c>
      <c r="J31" s="6" t="s">
        <v>151</v>
      </c>
      <c r="K31" s="220">
        <v>2024.07</v>
      </c>
      <c r="L31" s="6">
        <v>4</v>
      </c>
      <c r="M31" s="6"/>
      <c r="N31" s="6" t="s">
        <v>209</v>
      </c>
      <c r="O31" s="220"/>
    </row>
    <row r="32" s="205" customFormat="1" ht="61" hidden="1" customHeight="1" spans="1:15">
      <c r="A32" s="99">
        <f t="shared" si="0"/>
        <v>28</v>
      </c>
      <c r="B32" s="150"/>
      <c r="C32" s="6" t="s">
        <v>191</v>
      </c>
      <c r="D32" s="6" t="s">
        <v>31</v>
      </c>
      <c r="E32" s="6" t="s">
        <v>161</v>
      </c>
      <c r="F32" s="6" t="s">
        <v>172</v>
      </c>
      <c r="G32" s="6" t="s">
        <v>145</v>
      </c>
      <c r="H32" s="7" t="s">
        <v>173</v>
      </c>
      <c r="I32" s="6" t="s">
        <v>155</v>
      </c>
      <c r="J32" s="6" t="s">
        <v>151</v>
      </c>
      <c r="K32" s="220"/>
      <c r="L32" s="6">
        <v>8</v>
      </c>
      <c r="M32" s="6"/>
      <c r="N32" s="6" t="s">
        <v>209</v>
      </c>
      <c r="O32" s="220"/>
    </row>
    <row r="33" s="205" customFormat="1" ht="61" hidden="1" customHeight="1" spans="1:15">
      <c r="A33" s="99">
        <f t="shared" si="0"/>
        <v>29</v>
      </c>
      <c r="B33" s="150"/>
      <c r="C33" s="6" t="s">
        <v>191</v>
      </c>
      <c r="D33" s="6" t="s">
        <v>33</v>
      </c>
      <c r="E33" s="6" t="s">
        <v>161</v>
      </c>
      <c r="F33" s="6" t="s">
        <v>172</v>
      </c>
      <c r="G33" s="46" t="s">
        <v>161</v>
      </c>
      <c r="H33" s="7" t="s">
        <v>176</v>
      </c>
      <c r="I33" s="6" t="s">
        <v>155</v>
      </c>
      <c r="J33" s="6" t="s">
        <v>151</v>
      </c>
      <c r="K33" s="220">
        <v>2024.07</v>
      </c>
      <c r="L33" s="6">
        <v>4</v>
      </c>
      <c r="M33" s="6"/>
      <c r="N33" s="6" t="s">
        <v>209</v>
      </c>
      <c r="O33" s="220"/>
    </row>
    <row r="34" s="205" customFormat="1" ht="61" hidden="1" customHeight="1" spans="1:15">
      <c r="A34" s="99">
        <f t="shared" si="0"/>
        <v>30</v>
      </c>
      <c r="B34" s="150"/>
      <c r="C34" s="6" t="s">
        <v>191</v>
      </c>
      <c r="D34" s="6" t="s">
        <v>32</v>
      </c>
      <c r="E34" s="6" t="s">
        <v>161</v>
      </c>
      <c r="F34" s="6" t="s">
        <v>178</v>
      </c>
      <c r="G34" s="46" t="s">
        <v>161</v>
      </c>
      <c r="H34" s="7" t="s">
        <v>179</v>
      </c>
      <c r="I34" s="6" t="s">
        <v>155</v>
      </c>
      <c r="J34" s="6" t="s">
        <v>151</v>
      </c>
      <c r="K34" s="220">
        <v>2024.07</v>
      </c>
      <c r="L34" s="6">
        <v>4</v>
      </c>
      <c r="M34" s="6" t="s">
        <v>174</v>
      </c>
      <c r="N34" s="6" t="s">
        <v>209</v>
      </c>
      <c r="O34" s="220"/>
    </row>
    <row r="35" s="205" customFormat="1" ht="58" hidden="1" customHeight="1" spans="1:15">
      <c r="A35" s="99">
        <f t="shared" si="0"/>
        <v>31</v>
      </c>
      <c r="B35" s="150"/>
      <c r="C35" s="74" t="s">
        <v>38</v>
      </c>
      <c r="D35" s="74" t="s">
        <v>31</v>
      </c>
      <c r="E35" s="74" t="s">
        <v>161</v>
      </c>
      <c r="F35" s="74" t="s">
        <v>172</v>
      </c>
      <c r="G35" s="74" t="s">
        <v>145</v>
      </c>
      <c r="H35" s="214" t="s">
        <v>173</v>
      </c>
      <c r="I35" s="74" t="s">
        <v>155</v>
      </c>
      <c r="J35" s="74" t="s">
        <v>151</v>
      </c>
      <c r="K35" s="269">
        <v>45453</v>
      </c>
      <c r="L35" s="74">
        <v>1</v>
      </c>
      <c r="M35" s="74" t="s">
        <v>174</v>
      </c>
      <c r="N35" s="80" t="s">
        <v>211</v>
      </c>
      <c r="O35" s="74"/>
    </row>
    <row r="36" s="249" customFormat="1" ht="70" hidden="1" customHeight="1" spans="1:15">
      <c r="A36" s="258">
        <f t="shared" si="0"/>
        <v>32</v>
      </c>
      <c r="B36" s="260" t="s">
        <v>212</v>
      </c>
      <c r="C36" s="260" t="s">
        <v>41</v>
      </c>
      <c r="D36" s="260" t="s">
        <v>213</v>
      </c>
      <c r="E36" s="260" t="s">
        <v>184</v>
      </c>
      <c r="F36" s="260" t="s">
        <v>172</v>
      </c>
      <c r="G36" s="260" t="s">
        <v>161</v>
      </c>
      <c r="H36" s="261" t="s">
        <v>214</v>
      </c>
      <c r="I36" s="260" t="s">
        <v>147</v>
      </c>
      <c r="J36" s="260" t="s">
        <v>215</v>
      </c>
      <c r="K36" s="258">
        <v>2024.06</v>
      </c>
      <c r="L36" s="273">
        <v>1</v>
      </c>
      <c r="M36" s="260" t="s">
        <v>149</v>
      </c>
      <c r="N36" s="260" t="s">
        <v>187</v>
      </c>
      <c r="O36" s="260"/>
    </row>
    <row r="37" s="249" customFormat="1" ht="70" customHeight="1" spans="1:15">
      <c r="A37" s="258">
        <f t="shared" si="0"/>
        <v>33</v>
      </c>
      <c r="B37" s="260"/>
      <c r="C37" s="260"/>
      <c r="D37" s="260" t="s">
        <v>216</v>
      </c>
      <c r="E37" s="260" t="s">
        <v>200</v>
      </c>
      <c r="F37" s="260" t="s">
        <v>167</v>
      </c>
      <c r="G37" s="260" t="s">
        <v>161</v>
      </c>
      <c r="H37" s="261" t="s">
        <v>217</v>
      </c>
      <c r="I37" s="260" t="s">
        <v>147</v>
      </c>
      <c r="J37" s="260" t="s">
        <v>215</v>
      </c>
      <c r="K37" s="258">
        <v>2024.06</v>
      </c>
      <c r="L37" s="273">
        <v>1</v>
      </c>
      <c r="M37" s="260" t="s">
        <v>149</v>
      </c>
      <c r="N37" s="260" t="s">
        <v>187</v>
      </c>
      <c r="O37" s="260"/>
    </row>
    <row r="38" s="249" customFormat="1" ht="70" hidden="1" customHeight="1" spans="1:15">
      <c r="A38" s="258">
        <f t="shared" si="0"/>
        <v>34</v>
      </c>
      <c r="B38" s="260"/>
      <c r="C38" s="260"/>
      <c r="D38" s="260" t="s">
        <v>218</v>
      </c>
      <c r="E38" s="260" t="s">
        <v>200</v>
      </c>
      <c r="F38" s="260" t="s">
        <v>167</v>
      </c>
      <c r="G38" s="260" t="s">
        <v>161</v>
      </c>
      <c r="H38" s="261" t="s">
        <v>219</v>
      </c>
      <c r="I38" s="260" t="s">
        <v>147</v>
      </c>
      <c r="J38" s="260" t="s">
        <v>215</v>
      </c>
      <c r="K38" s="258">
        <v>2024.06</v>
      </c>
      <c r="L38" s="273">
        <v>1</v>
      </c>
      <c r="M38" s="260" t="s">
        <v>149</v>
      </c>
      <c r="N38" s="260" t="s">
        <v>187</v>
      </c>
      <c r="O38" s="260"/>
    </row>
    <row r="39" s="205" customFormat="1" ht="70" hidden="1" customHeight="1" spans="1:15">
      <c r="A39" s="99">
        <f t="shared" si="0"/>
        <v>35</v>
      </c>
      <c r="B39" s="74"/>
      <c r="C39" s="74"/>
      <c r="D39" s="74" t="s">
        <v>220</v>
      </c>
      <c r="E39" s="74" t="s">
        <v>200</v>
      </c>
      <c r="F39" s="74" t="s">
        <v>167</v>
      </c>
      <c r="G39" s="74" t="s">
        <v>161</v>
      </c>
      <c r="H39" s="214" t="s">
        <v>221</v>
      </c>
      <c r="I39" s="74" t="s">
        <v>155</v>
      </c>
      <c r="J39" s="74" t="s">
        <v>151</v>
      </c>
      <c r="K39" s="99">
        <v>2024.07</v>
      </c>
      <c r="L39" s="74">
        <v>1</v>
      </c>
      <c r="M39" s="74" t="s">
        <v>149</v>
      </c>
      <c r="N39" s="74" t="s">
        <v>187</v>
      </c>
      <c r="O39" s="74"/>
    </row>
    <row r="40" s="249" customFormat="1" ht="70" customHeight="1" spans="1:15">
      <c r="A40" s="258">
        <f t="shared" si="0"/>
        <v>36</v>
      </c>
      <c r="B40" s="260"/>
      <c r="C40" s="260"/>
      <c r="D40" s="260" t="s">
        <v>222</v>
      </c>
      <c r="E40" s="260" t="s">
        <v>184</v>
      </c>
      <c r="F40" s="260" t="s">
        <v>144</v>
      </c>
      <c r="G40" s="260" t="s">
        <v>161</v>
      </c>
      <c r="H40" s="261" t="s">
        <v>223</v>
      </c>
      <c r="I40" s="260" t="s">
        <v>147</v>
      </c>
      <c r="J40" s="260" t="s">
        <v>215</v>
      </c>
      <c r="K40" s="258">
        <v>2024.06</v>
      </c>
      <c r="L40" s="273">
        <v>1</v>
      </c>
      <c r="M40" s="260" t="s">
        <v>149</v>
      </c>
      <c r="N40" s="260" t="s">
        <v>187</v>
      </c>
      <c r="O40" s="260"/>
    </row>
    <row r="41" s="249" customFormat="1" ht="70" hidden="1" customHeight="1" spans="1:15">
      <c r="A41" s="258">
        <f t="shared" si="0"/>
        <v>37</v>
      </c>
      <c r="B41" s="260"/>
      <c r="C41" s="260" t="s">
        <v>224</v>
      </c>
      <c r="D41" s="260" t="s">
        <v>213</v>
      </c>
      <c r="E41" s="260" t="s">
        <v>184</v>
      </c>
      <c r="F41" s="260" t="s">
        <v>172</v>
      </c>
      <c r="G41" s="260" t="s">
        <v>161</v>
      </c>
      <c r="H41" s="261" t="s">
        <v>225</v>
      </c>
      <c r="I41" s="260" t="s">
        <v>147</v>
      </c>
      <c r="J41" s="260" t="s">
        <v>215</v>
      </c>
      <c r="K41" s="258">
        <v>2024.06</v>
      </c>
      <c r="L41" s="260">
        <v>1</v>
      </c>
      <c r="M41" s="260" t="s">
        <v>149</v>
      </c>
      <c r="N41" s="260" t="s">
        <v>187</v>
      </c>
      <c r="O41" s="260"/>
    </row>
    <row r="42" s="205" customFormat="1" ht="70" hidden="1" customHeight="1" spans="1:15">
      <c r="A42" s="99">
        <f t="shared" si="0"/>
        <v>38</v>
      </c>
      <c r="B42" s="74"/>
      <c r="C42" s="74"/>
      <c r="D42" s="74" t="s">
        <v>226</v>
      </c>
      <c r="E42" s="74" t="s">
        <v>200</v>
      </c>
      <c r="F42" s="74" t="s">
        <v>144</v>
      </c>
      <c r="G42" s="74" t="s">
        <v>161</v>
      </c>
      <c r="H42" s="214" t="s">
        <v>227</v>
      </c>
      <c r="I42" s="74" t="s">
        <v>155</v>
      </c>
      <c r="J42" s="74" t="s">
        <v>151</v>
      </c>
      <c r="K42" s="99">
        <v>2024.07</v>
      </c>
      <c r="L42" s="74">
        <v>1</v>
      </c>
      <c r="M42" s="74" t="s">
        <v>149</v>
      </c>
      <c r="N42" s="74" t="s">
        <v>187</v>
      </c>
      <c r="O42" s="74"/>
    </row>
    <row r="43" s="249" customFormat="1" ht="70" hidden="1" customHeight="1" spans="1:15">
      <c r="A43" s="258">
        <f t="shared" si="0"/>
        <v>39</v>
      </c>
      <c r="B43" s="260"/>
      <c r="C43" s="260"/>
      <c r="D43" s="260" t="s">
        <v>228</v>
      </c>
      <c r="E43" s="260" t="s">
        <v>184</v>
      </c>
      <c r="F43" s="260" t="s">
        <v>144</v>
      </c>
      <c r="G43" s="260" t="s">
        <v>161</v>
      </c>
      <c r="H43" s="261" t="s">
        <v>229</v>
      </c>
      <c r="I43" s="260" t="s">
        <v>147</v>
      </c>
      <c r="J43" s="260" t="s">
        <v>215</v>
      </c>
      <c r="K43" s="258">
        <v>2024.06</v>
      </c>
      <c r="L43" s="260">
        <v>1</v>
      </c>
      <c r="M43" s="260" t="s">
        <v>149</v>
      </c>
      <c r="N43" s="260" t="s">
        <v>187</v>
      </c>
      <c r="O43" s="260"/>
    </row>
    <row r="44" s="205" customFormat="1" ht="70" hidden="1" customHeight="1" spans="1:15">
      <c r="A44" s="99">
        <f t="shared" si="0"/>
        <v>40</v>
      </c>
      <c r="B44" s="74"/>
      <c r="C44" s="74"/>
      <c r="D44" s="74" t="s">
        <v>230</v>
      </c>
      <c r="E44" s="74" t="s">
        <v>200</v>
      </c>
      <c r="F44" s="74" t="s">
        <v>167</v>
      </c>
      <c r="G44" s="74" t="s">
        <v>161</v>
      </c>
      <c r="H44" s="214" t="s">
        <v>231</v>
      </c>
      <c r="I44" s="74" t="s">
        <v>155</v>
      </c>
      <c r="J44" s="74" t="s">
        <v>151</v>
      </c>
      <c r="K44" s="99">
        <v>2024.07</v>
      </c>
      <c r="L44" s="74">
        <v>1</v>
      </c>
      <c r="M44" s="74" t="s">
        <v>149</v>
      </c>
      <c r="N44" s="74" t="s">
        <v>187</v>
      </c>
      <c r="O44" s="74"/>
    </row>
    <row r="45" s="205" customFormat="1" ht="70" hidden="1" customHeight="1" spans="1:15">
      <c r="A45" s="99">
        <f t="shared" si="0"/>
        <v>41</v>
      </c>
      <c r="B45" s="74"/>
      <c r="C45" s="74"/>
      <c r="D45" s="74" t="s">
        <v>232</v>
      </c>
      <c r="E45" s="74" t="s">
        <v>200</v>
      </c>
      <c r="F45" s="74" t="s">
        <v>167</v>
      </c>
      <c r="G45" s="74" t="s">
        <v>161</v>
      </c>
      <c r="H45" s="214" t="s">
        <v>233</v>
      </c>
      <c r="I45" s="74" t="s">
        <v>155</v>
      </c>
      <c r="J45" s="74" t="s">
        <v>151</v>
      </c>
      <c r="K45" s="99">
        <v>2024.07</v>
      </c>
      <c r="L45" s="74">
        <v>1</v>
      </c>
      <c r="M45" s="74" t="s">
        <v>149</v>
      </c>
      <c r="N45" s="74" t="s">
        <v>187</v>
      </c>
      <c r="O45" s="74"/>
    </row>
    <row r="46" s="205" customFormat="1" ht="70" hidden="1" customHeight="1" spans="1:15">
      <c r="A46" s="99">
        <f t="shared" si="0"/>
        <v>42</v>
      </c>
      <c r="B46" s="74"/>
      <c r="C46" s="74"/>
      <c r="D46" s="74" t="s">
        <v>234</v>
      </c>
      <c r="E46" s="74" t="s">
        <v>200</v>
      </c>
      <c r="F46" s="74" t="s">
        <v>167</v>
      </c>
      <c r="G46" s="74" t="s">
        <v>161</v>
      </c>
      <c r="H46" s="214" t="s">
        <v>235</v>
      </c>
      <c r="I46" s="74" t="s">
        <v>155</v>
      </c>
      <c r="J46" s="74" t="s">
        <v>151</v>
      </c>
      <c r="K46" s="99">
        <v>2024.07</v>
      </c>
      <c r="L46" s="74">
        <v>1</v>
      </c>
      <c r="M46" s="74" t="s">
        <v>149</v>
      </c>
      <c r="N46" s="74" t="s">
        <v>187</v>
      </c>
      <c r="O46" s="74"/>
    </row>
    <row r="47" s="249" customFormat="1" ht="70" hidden="1" customHeight="1" spans="1:16">
      <c r="A47" s="258">
        <f t="shared" si="0"/>
        <v>43</v>
      </c>
      <c r="B47" s="260"/>
      <c r="C47" s="260" t="s">
        <v>236</v>
      </c>
      <c r="D47" s="260" t="s">
        <v>213</v>
      </c>
      <c r="E47" s="260" t="s">
        <v>184</v>
      </c>
      <c r="F47" s="260" t="s">
        <v>172</v>
      </c>
      <c r="G47" s="260" t="s">
        <v>161</v>
      </c>
      <c r="H47" s="261" t="s">
        <v>237</v>
      </c>
      <c r="I47" s="260" t="s">
        <v>147</v>
      </c>
      <c r="J47" s="260" t="s">
        <v>215</v>
      </c>
      <c r="K47" s="258">
        <v>2024.06</v>
      </c>
      <c r="L47" s="260">
        <v>1</v>
      </c>
      <c r="M47" s="260" t="s">
        <v>149</v>
      </c>
      <c r="N47" s="260" t="s">
        <v>187</v>
      </c>
      <c r="O47" s="260"/>
      <c r="P47" s="249" t="s">
        <v>151</v>
      </c>
    </row>
    <row r="48" s="205" customFormat="1" ht="70" hidden="1" customHeight="1" spans="1:15">
      <c r="A48" s="99">
        <f t="shared" si="0"/>
        <v>44</v>
      </c>
      <c r="B48" s="74"/>
      <c r="C48" s="74"/>
      <c r="D48" s="74" t="s">
        <v>238</v>
      </c>
      <c r="E48" s="74" t="s">
        <v>200</v>
      </c>
      <c r="F48" s="74" t="s">
        <v>172</v>
      </c>
      <c r="G48" s="74" t="s">
        <v>145</v>
      </c>
      <c r="H48" s="214" t="s">
        <v>239</v>
      </c>
      <c r="I48" s="74" t="s">
        <v>155</v>
      </c>
      <c r="J48" s="74" t="s">
        <v>151</v>
      </c>
      <c r="K48" s="99">
        <v>2024.07</v>
      </c>
      <c r="L48" s="74">
        <v>6</v>
      </c>
      <c r="M48" s="74" t="s">
        <v>149</v>
      </c>
      <c r="N48" s="74" t="s">
        <v>187</v>
      </c>
      <c r="O48" s="74"/>
    </row>
    <row r="49" s="249" customFormat="1" ht="70" hidden="1" customHeight="1" spans="1:15">
      <c r="A49" s="258">
        <f t="shared" si="0"/>
        <v>45</v>
      </c>
      <c r="B49" s="260"/>
      <c r="C49" s="260"/>
      <c r="D49" s="260" t="s">
        <v>240</v>
      </c>
      <c r="E49" s="260" t="s">
        <v>200</v>
      </c>
      <c r="F49" s="260" t="s">
        <v>172</v>
      </c>
      <c r="G49" s="260" t="s">
        <v>145</v>
      </c>
      <c r="H49" s="261" t="s">
        <v>241</v>
      </c>
      <c r="I49" s="260" t="s">
        <v>147</v>
      </c>
      <c r="J49" s="260" t="s">
        <v>151</v>
      </c>
      <c r="K49" s="258">
        <v>2024.07</v>
      </c>
      <c r="L49" s="260">
        <v>2</v>
      </c>
      <c r="M49" s="260" t="s">
        <v>149</v>
      </c>
      <c r="N49" s="260" t="s">
        <v>187</v>
      </c>
      <c r="O49" s="260"/>
    </row>
    <row r="50" s="249" customFormat="1" ht="70" hidden="1" customHeight="1" spans="1:15">
      <c r="A50" s="258">
        <f t="shared" si="0"/>
        <v>46</v>
      </c>
      <c r="B50" s="260"/>
      <c r="C50" s="260"/>
      <c r="D50" s="260" t="s">
        <v>242</v>
      </c>
      <c r="E50" s="260" t="s">
        <v>184</v>
      </c>
      <c r="F50" s="260" t="s">
        <v>144</v>
      </c>
      <c r="G50" s="260" t="s">
        <v>145</v>
      </c>
      <c r="H50" s="261" t="s">
        <v>243</v>
      </c>
      <c r="I50" s="260" t="s">
        <v>147</v>
      </c>
      <c r="J50" s="260" t="s">
        <v>151</v>
      </c>
      <c r="K50" s="258">
        <v>2024.06</v>
      </c>
      <c r="L50" s="260">
        <v>1</v>
      </c>
      <c r="M50" s="260" t="s">
        <v>149</v>
      </c>
      <c r="N50" s="260" t="s">
        <v>244</v>
      </c>
      <c r="O50" s="260"/>
    </row>
    <row r="51" s="249" customFormat="1" ht="70" hidden="1" customHeight="1" spans="1:15">
      <c r="A51" s="258">
        <f t="shared" si="0"/>
        <v>47</v>
      </c>
      <c r="B51" s="260"/>
      <c r="C51" s="260" t="s">
        <v>245</v>
      </c>
      <c r="D51" s="260" t="s">
        <v>213</v>
      </c>
      <c r="E51" s="260" t="s">
        <v>184</v>
      </c>
      <c r="F51" s="260" t="s">
        <v>172</v>
      </c>
      <c r="G51" s="260" t="s">
        <v>161</v>
      </c>
      <c r="H51" s="261" t="s">
        <v>246</v>
      </c>
      <c r="I51" s="260" t="s">
        <v>147</v>
      </c>
      <c r="J51" s="260" t="s">
        <v>215</v>
      </c>
      <c r="K51" s="258">
        <v>2024.06</v>
      </c>
      <c r="L51" s="260">
        <v>1</v>
      </c>
      <c r="M51" s="260" t="s">
        <v>149</v>
      </c>
      <c r="N51" s="260" t="s">
        <v>187</v>
      </c>
      <c r="O51" s="260"/>
    </row>
    <row r="52" s="249" customFormat="1" ht="70" hidden="1" customHeight="1" spans="1:15">
      <c r="A52" s="258">
        <f t="shared" si="0"/>
        <v>48</v>
      </c>
      <c r="B52" s="260"/>
      <c r="C52" s="260"/>
      <c r="D52" s="260" t="s">
        <v>247</v>
      </c>
      <c r="E52" s="260" t="s">
        <v>200</v>
      </c>
      <c r="F52" s="260" t="s">
        <v>172</v>
      </c>
      <c r="G52" s="260" t="s">
        <v>161</v>
      </c>
      <c r="H52" s="261" t="s">
        <v>248</v>
      </c>
      <c r="I52" s="260" t="s">
        <v>249</v>
      </c>
      <c r="J52" s="260" t="s">
        <v>215</v>
      </c>
      <c r="K52" s="258">
        <v>2024.06</v>
      </c>
      <c r="L52" s="260">
        <v>1</v>
      </c>
      <c r="M52" s="260" t="s">
        <v>149</v>
      </c>
      <c r="N52" s="260" t="s">
        <v>187</v>
      </c>
      <c r="O52" s="260"/>
    </row>
    <row r="53" s="249" customFormat="1" ht="70" hidden="1" customHeight="1" spans="1:15">
      <c r="A53" s="258">
        <f t="shared" si="0"/>
        <v>49</v>
      </c>
      <c r="B53" s="260"/>
      <c r="C53" s="260"/>
      <c r="D53" s="260" t="s">
        <v>250</v>
      </c>
      <c r="E53" s="260" t="s">
        <v>200</v>
      </c>
      <c r="F53" s="260" t="s">
        <v>172</v>
      </c>
      <c r="G53" s="260" t="s">
        <v>161</v>
      </c>
      <c r="H53" s="261" t="s">
        <v>251</v>
      </c>
      <c r="I53" s="260" t="s">
        <v>249</v>
      </c>
      <c r="J53" s="260" t="s">
        <v>215</v>
      </c>
      <c r="K53" s="258">
        <v>2024.06</v>
      </c>
      <c r="L53" s="260">
        <v>1</v>
      </c>
      <c r="M53" s="260" t="s">
        <v>149</v>
      </c>
      <c r="N53" s="260" t="s">
        <v>187</v>
      </c>
      <c r="O53" s="260"/>
    </row>
    <row r="54" s="249" customFormat="1" ht="70" hidden="1" customHeight="1" spans="1:15">
      <c r="A54" s="258">
        <f t="shared" si="0"/>
        <v>50</v>
      </c>
      <c r="B54" s="260"/>
      <c r="C54" s="260"/>
      <c r="D54" s="260" t="s">
        <v>252</v>
      </c>
      <c r="E54" s="260" t="s">
        <v>207</v>
      </c>
      <c r="F54" s="260" t="s">
        <v>172</v>
      </c>
      <c r="G54" s="260" t="s">
        <v>145</v>
      </c>
      <c r="H54" s="261" t="s">
        <v>253</v>
      </c>
      <c r="I54" s="260" t="s">
        <v>249</v>
      </c>
      <c r="J54" s="260" t="s">
        <v>215</v>
      </c>
      <c r="K54" s="258">
        <v>2024.06</v>
      </c>
      <c r="L54" s="260">
        <v>1</v>
      </c>
      <c r="M54" s="260" t="s">
        <v>149</v>
      </c>
      <c r="N54" s="260" t="s">
        <v>187</v>
      </c>
      <c r="O54" s="260"/>
    </row>
    <row r="55" s="249" customFormat="1" ht="70" hidden="1" customHeight="1" spans="1:15">
      <c r="A55" s="258">
        <f t="shared" si="0"/>
        <v>51</v>
      </c>
      <c r="B55" s="260"/>
      <c r="C55" s="260"/>
      <c r="D55" s="260" t="s">
        <v>254</v>
      </c>
      <c r="E55" s="260" t="s">
        <v>207</v>
      </c>
      <c r="F55" s="260" t="s">
        <v>172</v>
      </c>
      <c r="G55" s="260" t="s">
        <v>161</v>
      </c>
      <c r="H55" s="261" t="s">
        <v>255</v>
      </c>
      <c r="I55" s="260" t="s">
        <v>249</v>
      </c>
      <c r="J55" s="260" t="s">
        <v>215</v>
      </c>
      <c r="K55" s="258">
        <v>2024.06</v>
      </c>
      <c r="L55" s="260">
        <v>1</v>
      </c>
      <c r="M55" s="260" t="s">
        <v>149</v>
      </c>
      <c r="N55" s="260" t="s">
        <v>187</v>
      </c>
      <c r="O55" s="260"/>
    </row>
    <row r="56" s="205" customFormat="1" ht="70" hidden="1" customHeight="1" spans="1:15">
      <c r="A56" s="99">
        <f t="shared" si="0"/>
        <v>52</v>
      </c>
      <c r="B56" s="74"/>
      <c r="C56" s="74"/>
      <c r="D56" s="74" t="s">
        <v>31</v>
      </c>
      <c r="E56" s="74" t="s">
        <v>161</v>
      </c>
      <c r="F56" s="74" t="s">
        <v>172</v>
      </c>
      <c r="G56" s="74" t="s">
        <v>145</v>
      </c>
      <c r="H56" s="214" t="s">
        <v>173</v>
      </c>
      <c r="I56" s="74" t="s">
        <v>155</v>
      </c>
      <c r="J56" s="74" t="s">
        <v>151</v>
      </c>
      <c r="K56" s="99">
        <v>2024.06</v>
      </c>
      <c r="L56" s="74">
        <v>5</v>
      </c>
      <c r="M56" s="74" t="s">
        <v>256</v>
      </c>
      <c r="N56" s="74" t="s">
        <v>257</v>
      </c>
      <c r="O56" s="74"/>
    </row>
    <row r="57" s="205" customFormat="1" ht="70" hidden="1" customHeight="1" spans="1:15">
      <c r="A57" s="99">
        <f t="shared" si="0"/>
        <v>53</v>
      </c>
      <c r="B57" s="74"/>
      <c r="C57" s="74" t="s">
        <v>258</v>
      </c>
      <c r="D57" s="74" t="s">
        <v>259</v>
      </c>
      <c r="E57" s="74" t="s">
        <v>207</v>
      </c>
      <c r="F57" s="74" t="s">
        <v>172</v>
      </c>
      <c r="G57" s="74" t="s">
        <v>145</v>
      </c>
      <c r="H57" s="214" t="s">
        <v>260</v>
      </c>
      <c r="I57" s="74" t="s">
        <v>155</v>
      </c>
      <c r="J57" s="74" t="s">
        <v>261</v>
      </c>
      <c r="K57" s="99">
        <v>2024.06</v>
      </c>
      <c r="L57" s="74">
        <v>11</v>
      </c>
      <c r="M57" s="74" t="s">
        <v>149</v>
      </c>
      <c r="N57" s="74" t="s">
        <v>262</v>
      </c>
      <c r="O57" s="74"/>
    </row>
    <row r="58" s="205" customFormat="1" ht="70" hidden="1" customHeight="1" spans="1:15">
      <c r="A58" s="99">
        <f t="shared" si="0"/>
        <v>54</v>
      </c>
      <c r="B58" s="74"/>
      <c r="C58" s="74"/>
      <c r="D58" s="74" t="s">
        <v>263</v>
      </c>
      <c r="E58" s="74" t="s">
        <v>207</v>
      </c>
      <c r="F58" s="74" t="s">
        <v>172</v>
      </c>
      <c r="G58" s="74" t="s">
        <v>145</v>
      </c>
      <c r="H58" s="214" t="s">
        <v>264</v>
      </c>
      <c r="I58" s="74" t="s">
        <v>155</v>
      </c>
      <c r="J58" s="74" t="s">
        <v>261</v>
      </c>
      <c r="K58" s="99">
        <v>2024.06</v>
      </c>
      <c r="L58" s="74">
        <v>11</v>
      </c>
      <c r="M58" s="74" t="s">
        <v>149</v>
      </c>
      <c r="N58" s="74" t="s">
        <v>265</v>
      </c>
      <c r="O58" s="74"/>
    </row>
    <row r="59" s="205" customFormat="1" ht="70" hidden="1" customHeight="1" spans="1:15">
      <c r="A59" s="99">
        <f t="shared" si="0"/>
        <v>55</v>
      </c>
      <c r="B59" s="74"/>
      <c r="C59" s="74"/>
      <c r="D59" s="74" t="s">
        <v>266</v>
      </c>
      <c r="E59" s="74" t="s">
        <v>207</v>
      </c>
      <c r="F59" s="74" t="s">
        <v>172</v>
      </c>
      <c r="G59" s="74" t="s">
        <v>145</v>
      </c>
      <c r="H59" s="214" t="s">
        <v>267</v>
      </c>
      <c r="I59" s="74" t="s">
        <v>155</v>
      </c>
      <c r="J59" s="74" t="s">
        <v>261</v>
      </c>
      <c r="K59" s="99">
        <v>2024.06</v>
      </c>
      <c r="L59" s="74">
        <v>16</v>
      </c>
      <c r="M59" s="74" t="s">
        <v>149</v>
      </c>
      <c r="N59" s="74" t="s">
        <v>268</v>
      </c>
      <c r="O59" s="74"/>
    </row>
    <row r="60" s="205" customFormat="1" ht="70" hidden="1" customHeight="1" spans="1:15">
      <c r="A60" s="99">
        <f t="shared" si="0"/>
        <v>56</v>
      </c>
      <c r="B60" s="74"/>
      <c r="C60" s="74"/>
      <c r="D60" s="74" t="s">
        <v>269</v>
      </c>
      <c r="E60" s="74" t="s">
        <v>207</v>
      </c>
      <c r="F60" s="74" t="s">
        <v>172</v>
      </c>
      <c r="G60" s="74" t="s">
        <v>145</v>
      </c>
      <c r="H60" s="214" t="s">
        <v>270</v>
      </c>
      <c r="I60" s="74" t="s">
        <v>155</v>
      </c>
      <c r="J60" s="74" t="s">
        <v>151</v>
      </c>
      <c r="K60" s="99">
        <v>2024.06</v>
      </c>
      <c r="L60" s="74">
        <v>6</v>
      </c>
      <c r="M60" s="74" t="s">
        <v>149</v>
      </c>
      <c r="N60" s="74" t="s">
        <v>271</v>
      </c>
      <c r="O60" s="74"/>
    </row>
    <row r="61" s="205" customFormat="1" ht="70" hidden="1" customHeight="1" spans="1:15">
      <c r="A61" s="99">
        <f t="shared" si="0"/>
        <v>57</v>
      </c>
      <c r="B61" s="74"/>
      <c r="C61" s="74"/>
      <c r="D61" s="74" t="s">
        <v>272</v>
      </c>
      <c r="E61" s="74" t="s">
        <v>207</v>
      </c>
      <c r="F61" s="74" t="s">
        <v>172</v>
      </c>
      <c r="G61" s="74" t="s">
        <v>145</v>
      </c>
      <c r="H61" s="214" t="s">
        <v>273</v>
      </c>
      <c r="I61" s="74" t="s">
        <v>155</v>
      </c>
      <c r="J61" s="74" t="s">
        <v>151</v>
      </c>
      <c r="K61" s="99">
        <v>2024.06</v>
      </c>
      <c r="L61" s="74">
        <v>6</v>
      </c>
      <c r="M61" s="74" t="s">
        <v>149</v>
      </c>
      <c r="N61" s="74" t="s">
        <v>274</v>
      </c>
      <c r="O61" s="74"/>
    </row>
    <row r="62" s="205" customFormat="1" ht="70" hidden="1" customHeight="1" spans="1:15">
      <c r="A62" s="99">
        <f t="shared" si="0"/>
        <v>58</v>
      </c>
      <c r="B62" s="74"/>
      <c r="C62" s="74"/>
      <c r="D62" s="74" t="s">
        <v>275</v>
      </c>
      <c r="E62" s="74" t="s">
        <v>207</v>
      </c>
      <c r="F62" s="74" t="s">
        <v>172</v>
      </c>
      <c r="G62" s="74" t="s">
        <v>145</v>
      </c>
      <c r="H62" s="214" t="s">
        <v>276</v>
      </c>
      <c r="I62" s="74" t="s">
        <v>155</v>
      </c>
      <c r="J62" s="74" t="s">
        <v>151</v>
      </c>
      <c r="K62" s="99">
        <v>2024.06</v>
      </c>
      <c r="L62" s="74">
        <v>5</v>
      </c>
      <c r="M62" s="74" t="s">
        <v>149</v>
      </c>
      <c r="N62" s="74" t="s">
        <v>277</v>
      </c>
      <c r="O62" s="74"/>
    </row>
    <row r="63" s="205" customFormat="1" ht="70" hidden="1" customHeight="1" spans="1:15">
      <c r="A63" s="99">
        <f t="shared" si="0"/>
        <v>59</v>
      </c>
      <c r="B63" s="74"/>
      <c r="C63" s="74"/>
      <c r="D63" s="74" t="s">
        <v>278</v>
      </c>
      <c r="E63" s="74" t="s">
        <v>207</v>
      </c>
      <c r="F63" s="74" t="s">
        <v>172</v>
      </c>
      <c r="G63" s="74" t="s">
        <v>145</v>
      </c>
      <c r="H63" s="214" t="s">
        <v>279</v>
      </c>
      <c r="I63" s="74" t="s">
        <v>155</v>
      </c>
      <c r="J63" s="74" t="s">
        <v>151</v>
      </c>
      <c r="K63" s="99">
        <v>2024.06</v>
      </c>
      <c r="L63" s="74">
        <v>5</v>
      </c>
      <c r="M63" s="74" t="s">
        <v>149</v>
      </c>
      <c r="N63" s="74" t="s">
        <v>280</v>
      </c>
      <c r="O63" s="74"/>
    </row>
    <row r="64" s="205" customFormat="1" ht="70" hidden="1" customHeight="1" spans="1:15">
      <c r="A64" s="99">
        <f t="shared" si="0"/>
        <v>60</v>
      </c>
      <c r="B64" s="74"/>
      <c r="C64" s="74"/>
      <c r="D64" s="74" t="s">
        <v>281</v>
      </c>
      <c r="E64" s="74" t="s">
        <v>207</v>
      </c>
      <c r="F64" s="74" t="s">
        <v>172</v>
      </c>
      <c r="G64" s="74" t="s">
        <v>145</v>
      </c>
      <c r="H64" s="214" t="s">
        <v>282</v>
      </c>
      <c r="I64" s="74" t="s">
        <v>155</v>
      </c>
      <c r="J64" s="74" t="s">
        <v>151</v>
      </c>
      <c r="K64" s="99">
        <v>2024.06</v>
      </c>
      <c r="L64" s="74">
        <v>10</v>
      </c>
      <c r="M64" s="74" t="s">
        <v>256</v>
      </c>
      <c r="N64" s="74" t="s">
        <v>283</v>
      </c>
      <c r="O64" s="74"/>
    </row>
    <row r="65" s="205" customFormat="1" ht="70" hidden="1" customHeight="1" spans="1:15">
      <c r="A65" s="99">
        <f t="shared" si="0"/>
        <v>61</v>
      </c>
      <c r="B65" s="74"/>
      <c r="C65" s="74" t="s">
        <v>284</v>
      </c>
      <c r="D65" s="74" t="s">
        <v>206</v>
      </c>
      <c r="E65" s="74" t="s">
        <v>207</v>
      </c>
      <c r="F65" s="74" t="s">
        <v>172</v>
      </c>
      <c r="G65" s="74" t="s">
        <v>145</v>
      </c>
      <c r="H65" s="214" t="s">
        <v>285</v>
      </c>
      <c r="I65" s="74" t="s">
        <v>155</v>
      </c>
      <c r="J65" s="74" t="s">
        <v>261</v>
      </c>
      <c r="K65" s="99">
        <v>2024.06</v>
      </c>
      <c r="L65" s="74">
        <v>52</v>
      </c>
      <c r="M65" s="74" t="s">
        <v>149</v>
      </c>
      <c r="N65" s="74" t="s">
        <v>286</v>
      </c>
      <c r="O65" s="74"/>
    </row>
    <row r="66" s="205" customFormat="1" ht="70" hidden="1" customHeight="1" spans="1:15">
      <c r="A66" s="99">
        <f t="shared" si="0"/>
        <v>62</v>
      </c>
      <c r="B66" s="74"/>
      <c r="C66" s="74" t="s">
        <v>287</v>
      </c>
      <c r="D66" s="74" t="s">
        <v>206</v>
      </c>
      <c r="E66" s="74" t="s">
        <v>207</v>
      </c>
      <c r="F66" s="74" t="s">
        <v>172</v>
      </c>
      <c r="G66" s="74" t="s">
        <v>145</v>
      </c>
      <c r="H66" s="214" t="s">
        <v>260</v>
      </c>
      <c r="I66" s="74" t="s">
        <v>155</v>
      </c>
      <c r="J66" s="74" t="s">
        <v>261</v>
      </c>
      <c r="K66" s="99">
        <v>2024.06</v>
      </c>
      <c r="L66" s="74">
        <v>15</v>
      </c>
      <c r="M66" s="74" t="s">
        <v>149</v>
      </c>
      <c r="N66" s="74" t="s">
        <v>288</v>
      </c>
      <c r="O66" s="74"/>
    </row>
    <row r="67" s="250" customFormat="1" ht="40" hidden="1" customHeight="1" spans="1:15">
      <c r="A67" s="222">
        <f t="shared" ref="A67:A130" si="1">ROW()-4</f>
        <v>63</v>
      </c>
      <c r="B67" s="274" t="s">
        <v>37</v>
      </c>
      <c r="C67" s="264" t="s">
        <v>38</v>
      </c>
      <c r="D67" s="264" t="s">
        <v>18</v>
      </c>
      <c r="E67" s="264"/>
      <c r="F67" s="264"/>
      <c r="G67" s="264"/>
      <c r="H67" s="265"/>
      <c r="I67" s="270" t="s">
        <v>147</v>
      </c>
      <c r="J67" s="264"/>
      <c r="K67" s="222">
        <v>2024.07</v>
      </c>
      <c r="L67" s="264">
        <v>2</v>
      </c>
      <c r="M67" s="263" t="s">
        <v>149</v>
      </c>
      <c r="N67" s="264" t="s">
        <v>289</v>
      </c>
      <c r="O67" s="222"/>
    </row>
    <row r="68" s="250" customFormat="1" ht="40" hidden="1" customHeight="1" spans="1:15">
      <c r="A68" s="222">
        <f t="shared" si="1"/>
        <v>64</v>
      </c>
      <c r="B68" s="275"/>
      <c r="C68" s="263" t="s">
        <v>41</v>
      </c>
      <c r="D68" s="263" t="s">
        <v>290</v>
      </c>
      <c r="E68" s="264" t="s">
        <v>291</v>
      </c>
      <c r="F68" s="263" t="s">
        <v>167</v>
      </c>
      <c r="G68" s="271" t="s">
        <v>161</v>
      </c>
      <c r="H68" s="276" t="s">
        <v>292</v>
      </c>
      <c r="I68" s="263" t="s">
        <v>293</v>
      </c>
      <c r="J68" s="263" t="s">
        <v>294</v>
      </c>
      <c r="K68" s="271">
        <v>2024.07</v>
      </c>
      <c r="L68" s="263">
        <v>1</v>
      </c>
      <c r="M68" s="284" t="s">
        <v>149</v>
      </c>
      <c r="N68" s="263" t="s">
        <v>295</v>
      </c>
      <c r="O68" s="222"/>
    </row>
    <row r="69" s="250" customFormat="1" ht="40" hidden="1" customHeight="1" spans="1:16">
      <c r="A69" s="222">
        <f t="shared" si="1"/>
        <v>65</v>
      </c>
      <c r="B69" s="275"/>
      <c r="C69" s="263" t="s">
        <v>42</v>
      </c>
      <c r="D69" s="271" t="s">
        <v>20</v>
      </c>
      <c r="E69" s="264" t="s">
        <v>291</v>
      </c>
      <c r="F69" s="263" t="s">
        <v>144</v>
      </c>
      <c r="G69" s="271" t="s">
        <v>161</v>
      </c>
      <c r="H69" s="276" t="s">
        <v>296</v>
      </c>
      <c r="I69" s="263" t="s">
        <v>293</v>
      </c>
      <c r="J69" s="271" t="s">
        <v>297</v>
      </c>
      <c r="K69" s="271">
        <v>2024.07</v>
      </c>
      <c r="L69" s="271">
        <v>1</v>
      </c>
      <c r="M69" s="284" t="s">
        <v>149</v>
      </c>
      <c r="N69" s="263" t="s">
        <v>298</v>
      </c>
      <c r="O69" s="222"/>
      <c r="P69" s="249" t="s">
        <v>151</v>
      </c>
    </row>
    <row r="70" s="250" customFormat="1" ht="40" hidden="1" customHeight="1" spans="1:15">
      <c r="A70" s="222">
        <f t="shared" si="1"/>
        <v>66</v>
      </c>
      <c r="B70" s="275"/>
      <c r="C70" s="263" t="s">
        <v>42</v>
      </c>
      <c r="D70" s="263" t="s">
        <v>197</v>
      </c>
      <c r="E70" s="264" t="s">
        <v>291</v>
      </c>
      <c r="F70" s="263" t="s">
        <v>144</v>
      </c>
      <c r="G70" s="263" t="s">
        <v>161</v>
      </c>
      <c r="H70" s="265" t="s">
        <v>299</v>
      </c>
      <c r="I70" s="263" t="s">
        <v>293</v>
      </c>
      <c r="J70" s="271" t="s">
        <v>297</v>
      </c>
      <c r="K70" s="271">
        <v>2024.07</v>
      </c>
      <c r="L70" s="263">
        <v>1</v>
      </c>
      <c r="M70" s="284" t="s">
        <v>149</v>
      </c>
      <c r="N70" s="263" t="s">
        <v>199</v>
      </c>
      <c r="O70" s="222"/>
    </row>
    <row r="71" s="250" customFormat="1" ht="40" hidden="1" customHeight="1" spans="1:15">
      <c r="A71" s="222">
        <f t="shared" si="1"/>
        <v>67</v>
      </c>
      <c r="B71" s="275"/>
      <c r="C71" s="263" t="s">
        <v>43</v>
      </c>
      <c r="D71" s="263" t="s">
        <v>19</v>
      </c>
      <c r="E71" s="264" t="s">
        <v>291</v>
      </c>
      <c r="F71" s="263" t="s">
        <v>167</v>
      </c>
      <c r="G71" s="271" t="s">
        <v>145</v>
      </c>
      <c r="H71" s="265" t="s">
        <v>300</v>
      </c>
      <c r="I71" s="263" t="s">
        <v>293</v>
      </c>
      <c r="J71" s="271" t="s">
        <v>297</v>
      </c>
      <c r="K71" s="271">
        <v>2024.07</v>
      </c>
      <c r="L71" s="271">
        <v>1</v>
      </c>
      <c r="M71" s="284" t="s">
        <v>149</v>
      </c>
      <c r="N71" s="263" t="s">
        <v>301</v>
      </c>
      <c r="O71" s="222"/>
    </row>
    <row r="72" s="250" customFormat="1" ht="40" hidden="1" customHeight="1" spans="1:15">
      <c r="A72" s="222">
        <f t="shared" si="1"/>
        <v>68</v>
      </c>
      <c r="B72" s="275"/>
      <c r="C72" s="263" t="s">
        <v>43</v>
      </c>
      <c r="D72" s="263" t="s">
        <v>302</v>
      </c>
      <c r="E72" s="264" t="s">
        <v>291</v>
      </c>
      <c r="F72" s="263" t="s">
        <v>303</v>
      </c>
      <c r="G72" s="264" t="s">
        <v>145</v>
      </c>
      <c r="H72" s="265" t="s">
        <v>304</v>
      </c>
      <c r="I72" s="263" t="s">
        <v>293</v>
      </c>
      <c r="J72" s="271" t="s">
        <v>297</v>
      </c>
      <c r="K72" s="271">
        <v>2024.07</v>
      </c>
      <c r="L72" s="263">
        <v>1</v>
      </c>
      <c r="M72" s="284" t="s">
        <v>149</v>
      </c>
      <c r="N72" s="263" t="s">
        <v>301</v>
      </c>
      <c r="O72" s="222"/>
    </row>
    <row r="73" s="250" customFormat="1" ht="40" hidden="1" customHeight="1" spans="1:15">
      <c r="A73" s="222">
        <f t="shared" si="1"/>
        <v>69</v>
      </c>
      <c r="B73" s="275"/>
      <c r="C73" s="263" t="s">
        <v>43</v>
      </c>
      <c r="D73" s="263" t="s">
        <v>170</v>
      </c>
      <c r="E73" s="264" t="s">
        <v>291</v>
      </c>
      <c r="F73" s="263" t="s">
        <v>167</v>
      </c>
      <c r="G73" s="264" t="s">
        <v>145</v>
      </c>
      <c r="H73" s="265" t="s">
        <v>305</v>
      </c>
      <c r="I73" s="263" t="s">
        <v>293</v>
      </c>
      <c r="J73" s="271" t="s">
        <v>297</v>
      </c>
      <c r="K73" s="271">
        <v>2024.07</v>
      </c>
      <c r="L73" s="263">
        <v>1</v>
      </c>
      <c r="M73" s="284" t="s">
        <v>149</v>
      </c>
      <c r="N73" s="263" t="s">
        <v>301</v>
      </c>
      <c r="O73" s="222"/>
    </row>
    <row r="74" s="250" customFormat="1" ht="40" hidden="1" customHeight="1" spans="1:15">
      <c r="A74" s="222">
        <f t="shared" si="1"/>
        <v>70</v>
      </c>
      <c r="B74" s="275"/>
      <c r="C74" s="263" t="s">
        <v>44</v>
      </c>
      <c r="D74" s="263" t="s">
        <v>20</v>
      </c>
      <c r="E74" s="264" t="s">
        <v>291</v>
      </c>
      <c r="F74" s="263" t="s">
        <v>144</v>
      </c>
      <c r="G74" s="271" t="s">
        <v>145</v>
      </c>
      <c r="H74" s="276" t="s">
        <v>306</v>
      </c>
      <c r="I74" s="263" t="s">
        <v>293</v>
      </c>
      <c r="J74" s="271" t="s">
        <v>297</v>
      </c>
      <c r="K74" s="271">
        <v>2024.07</v>
      </c>
      <c r="L74" s="271">
        <v>1</v>
      </c>
      <c r="M74" s="284" t="s">
        <v>149</v>
      </c>
      <c r="N74" s="263" t="s">
        <v>307</v>
      </c>
      <c r="O74" s="222"/>
    </row>
    <row r="75" s="250" customFormat="1" ht="40" hidden="1" customHeight="1" spans="1:15">
      <c r="A75" s="222">
        <f t="shared" si="1"/>
        <v>71</v>
      </c>
      <c r="B75" s="275"/>
      <c r="C75" s="263" t="s">
        <v>44</v>
      </c>
      <c r="D75" s="263" t="s">
        <v>29</v>
      </c>
      <c r="E75" s="264" t="s">
        <v>291</v>
      </c>
      <c r="F75" s="263" t="s">
        <v>144</v>
      </c>
      <c r="G75" s="271" t="s">
        <v>145</v>
      </c>
      <c r="H75" s="276" t="s">
        <v>308</v>
      </c>
      <c r="I75" s="263" t="s">
        <v>293</v>
      </c>
      <c r="J75" s="271" t="s">
        <v>297</v>
      </c>
      <c r="K75" s="271">
        <v>2024.07</v>
      </c>
      <c r="L75" s="271">
        <v>1</v>
      </c>
      <c r="M75" s="284" t="s">
        <v>149</v>
      </c>
      <c r="N75" s="263" t="s">
        <v>307</v>
      </c>
      <c r="O75" s="222"/>
    </row>
    <row r="76" ht="40" hidden="1" customHeight="1" spans="1:15">
      <c r="A76" s="220">
        <f t="shared" si="1"/>
        <v>72</v>
      </c>
      <c r="B76" s="71"/>
      <c r="C76" s="6" t="s">
        <v>45</v>
      </c>
      <c r="D76" s="6" t="s">
        <v>25</v>
      </c>
      <c r="E76" s="6" t="s">
        <v>200</v>
      </c>
      <c r="F76" s="6" t="s">
        <v>172</v>
      </c>
      <c r="G76" s="46" t="s">
        <v>145</v>
      </c>
      <c r="H76" s="7" t="s">
        <v>309</v>
      </c>
      <c r="I76" s="6" t="s">
        <v>155</v>
      </c>
      <c r="J76" s="6" t="s">
        <v>151</v>
      </c>
      <c r="K76" s="240">
        <v>2024.06</v>
      </c>
      <c r="L76" s="6">
        <v>1</v>
      </c>
      <c r="M76" s="285" t="s">
        <v>149</v>
      </c>
      <c r="N76" s="6" t="s">
        <v>310</v>
      </c>
      <c r="O76" s="220"/>
    </row>
    <row r="77" ht="40" hidden="1" customHeight="1" spans="1:15">
      <c r="A77" s="220">
        <f t="shared" si="1"/>
        <v>73</v>
      </c>
      <c r="B77" s="71"/>
      <c r="C77" s="6" t="s">
        <v>45</v>
      </c>
      <c r="D77" s="6" t="s">
        <v>26</v>
      </c>
      <c r="E77" s="6" t="s">
        <v>200</v>
      </c>
      <c r="F77" s="6" t="s">
        <v>172</v>
      </c>
      <c r="G77" s="46" t="s">
        <v>145</v>
      </c>
      <c r="H77" s="7" t="s">
        <v>311</v>
      </c>
      <c r="I77" s="6" t="s">
        <v>155</v>
      </c>
      <c r="J77" s="6" t="s">
        <v>151</v>
      </c>
      <c r="K77" s="240">
        <v>2024.06</v>
      </c>
      <c r="L77" s="6">
        <v>1</v>
      </c>
      <c r="M77" s="285" t="s">
        <v>149</v>
      </c>
      <c r="N77" s="6" t="s">
        <v>310</v>
      </c>
      <c r="O77" s="220"/>
    </row>
    <row r="78" ht="40" hidden="1" customHeight="1" spans="1:15">
      <c r="A78" s="220">
        <f t="shared" si="1"/>
        <v>74</v>
      </c>
      <c r="B78" s="71"/>
      <c r="C78" s="6" t="s">
        <v>45</v>
      </c>
      <c r="D78" s="6" t="s">
        <v>28</v>
      </c>
      <c r="E78" s="6" t="s">
        <v>200</v>
      </c>
      <c r="F78" s="6" t="s">
        <v>167</v>
      </c>
      <c r="G78" s="46" t="s">
        <v>145</v>
      </c>
      <c r="H78" s="7" t="s">
        <v>312</v>
      </c>
      <c r="I78" s="6" t="s">
        <v>155</v>
      </c>
      <c r="J78" s="6" t="s">
        <v>151</v>
      </c>
      <c r="K78" s="240">
        <v>2024.06</v>
      </c>
      <c r="L78" s="6">
        <v>1</v>
      </c>
      <c r="M78" s="285" t="s">
        <v>149</v>
      </c>
      <c r="N78" s="6" t="s">
        <v>310</v>
      </c>
      <c r="O78" s="220"/>
    </row>
    <row r="79" ht="40" hidden="1" customHeight="1" spans="1:15">
      <c r="A79" s="220">
        <f t="shared" si="1"/>
        <v>75</v>
      </c>
      <c r="B79" s="71"/>
      <c r="C79" s="6" t="s">
        <v>45</v>
      </c>
      <c r="D79" s="6" t="s">
        <v>29</v>
      </c>
      <c r="E79" s="6" t="s">
        <v>200</v>
      </c>
      <c r="F79" s="6" t="s">
        <v>144</v>
      </c>
      <c r="G79" s="46" t="s">
        <v>145</v>
      </c>
      <c r="H79" s="7" t="s">
        <v>313</v>
      </c>
      <c r="I79" s="6" t="s">
        <v>155</v>
      </c>
      <c r="J79" s="6" t="s">
        <v>151</v>
      </c>
      <c r="K79" s="240">
        <v>2024.06</v>
      </c>
      <c r="L79" s="6">
        <v>1</v>
      </c>
      <c r="M79" s="285" t="s">
        <v>149</v>
      </c>
      <c r="N79" s="6" t="s">
        <v>310</v>
      </c>
      <c r="O79" s="220"/>
    </row>
    <row r="80" ht="40" hidden="1" customHeight="1" spans="1:15">
      <c r="A80" s="220">
        <f t="shared" si="1"/>
        <v>76</v>
      </c>
      <c r="B80" s="71"/>
      <c r="C80" s="6" t="s">
        <v>47</v>
      </c>
      <c r="D80" s="6" t="s">
        <v>28</v>
      </c>
      <c r="E80" s="6" t="s">
        <v>200</v>
      </c>
      <c r="F80" s="6" t="s">
        <v>167</v>
      </c>
      <c r="G80" s="46" t="s">
        <v>145</v>
      </c>
      <c r="H80" s="7" t="s">
        <v>312</v>
      </c>
      <c r="I80" s="6" t="s">
        <v>155</v>
      </c>
      <c r="J80" s="6" t="s">
        <v>151</v>
      </c>
      <c r="K80" s="240">
        <v>2024.06</v>
      </c>
      <c r="L80" s="6">
        <v>1</v>
      </c>
      <c r="M80" s="285" t="s">
        <v>149</v>
      </c>
      <c r="N80" s="6" t="s">
        <v>310</v>
      </c>
      <c r="O80" s="220"/>
    </row>
    <row r="81" ht="40" hidden="1" customHeight="1" spans="1:15">
      <c r="A81" s="220">
        <f t="shared" si="1"/>
        <v>77</v>
      </c>
      <c r="B81" s="71"/>
      <c r="C81" s="6" t="s">
        <v>47</v>
      </c>
      <c r="D81" s="6" t="s">
        <v>29</v>
      </c>
      <c r="E81" s="6" t="s">
        <v>200</v>
      </c>
      <c r="F81" s="6" t="s">
        <v>144</v>
      </c>
      <c r="G81" s="46" t="s">
        <v>145</v>
      </c>
      <c r="H81" s="7" t="s">
        <v>313</v>
      </c>
      <c r="I81" s="6" t="s">
        <v>155</v>
      </c>
      <c r="J81" s="6" t="s">
        <v>151</v>
      </c>
      <c r="K81" s="240">
        <v>2024.06</v>
      </c>
      <c r="L81" s="6">
        <v>1</v>
      </c>
      <c r="M81" s="285" t="s">
        <v>149</v>
      </c>
      <c r="N81" s="6" t="s">
        <v>310</v>
      </c>
      <c r="O81" s="220"/>
    </row>
    <row r="82" ht="40" hidden="1" customHeight="1" spans="1:15">
      <c r="A82" s="220">
        <f t="shared" si="1"/>
        <v>78</v>
      </c>
      <c r="B82" s="71"/>
      <c r="C82" s="6" t="s">
        <v>48</v>
      </c>
      <c r="D82" s="6" t="s">
        <v>28</v>
      </c>
      <c r="E82" s="6" t="s">
        <v>200</v>
      </c>
      <c r="F82" s="6" t="s">
        <v>167</v>
      </c>
      <c r="G82" s="46" t="s">
        <v>145</v>
      </c>
      <c r="H82" s="7" t="s">
        <v>312</v>
      </c>
      <c r="I82" s="6" t="s">
        <v>155</v>
      </c>
      <c r="J82" s="6" t="s">
        <v>151</v>
      </c>
      <c r="K82" s="240">
        <v>2024.06</v>
      </c>
      <c r="L82" s="6">
        <v>1</v>
      </c>
      <c r="M82" s="285" t="s">
        <v>149</v>
      </c>
      <c r="N82" s="6" t="s">
        <v>310</v>
      </c>
      <c r="O82" s="220"/>
    </row>
    <row r="83" ht="40" hidden="1" customHeight="1" spans="1:15">
      <c r="A83" s="220">
        <f t="shared" si="1"/>
        <v>79</v>
      </c>
      <c r="B83" s="71"/>
      <c r="C83" s="6" t="s">
        <v>48</v>
      </c>
      <c r="D83" s="6" t="s">
        <v>29</v>
      </c>
      <c r="E83" s="6" t="s">
        <v>200</v>
      </c>
      <c r="F83" s="6" t="s">
        <v>144</v>
      </c>
      <c r="G83" s="46" t="s">
        <v>145</v>
      </c>
      <c r="H83" s="7" t="s">
        <v>313</v>
      </c>
      <c r="I83" s="6" t="s">
        <v>155</v>
      </c>
      <c r="J83" s="6" t="s">
        <v>151</v>
      </c>
      <c r="K83" s="240">
        <v>2024.06</v>
      </c>
      <c r="L83" s="6">
        <v>1</v>
      </c>
      <c r="M83" s="285" t="s">
        <v>149</v>
      </c>
      <c r="N83" s="6" t="s">
        <v>310</v>
      </c>
      <c r="O83" s="220"/>
    </row>
    <row r="84" ht="40" hidden="1" customHeight="1" spans="1:15">
      <c r="A84" s="220">
        <f t="shared" si="1"/>
        <v>80</v>
      </c>
      <c r="B84" s="71"/>
      <c r="C84" s="6" t="s">
        <v>48</v>
      </c>
      <c r="D84" s="240" t="s">
        <v>203</v>
      </c>
      <c r="E84" s="6" t="s">
        <v>184</v>
      </c>
      <c r="F84" s="6" t="s">
        <v>167</v>
      </c>
      <c r="G84" s="46" t="s">
        <v>161</v>
      </c>
      <c r="H84" s="7" t="s">
        <v>204</v>
      </c>
      <c r="I84" s="6" t="s">
        <v>155</v>
      </c>
      <c r="J84" s="6" t="s">
        <v>151</v>
      </c>
      <c r="K84" s="220">
        <v>2024.06</v>
      </c>
      <c r="L84" s="6">
        <v>2</v>
      </c>
      <c r="M84" s="285" t="s">
        <v>149</v>
      </c>
      <c r="N84" s="6" t="s">
        <v>310</v>
      </c>
      <c r="O84" s="220"/>
    </row>
    <row r="85" ht="40" hidden="1" customHeight="1" spans="1:15">
      <c r="A85" s="220">
        <f t="shared" si="1"/>
        <v>81</v>
      </c>
      <c r="B85" s="71"/>
      <c r="C85" s="6" t="s">
        <v>49</v>
      </c>
      <c r="D85" s="6" t="s">
        <v>25</v>
      </c>
      <c r="E85" s="6" t="s">
        <v>200</v>
      </c>
      <c r="F85" s="6" t="s">
        <v>172</v>
      </c>
      <c r="G85" s="46" t="s">
        <v>145</v>
      </c>
      <c r="H85" s="7" t="s">
        <v>309</v>
      </c>
      <c r="I85" s="6" t="s">
        <v>155</v>
      </c>
      <c r="J85" s="6" t="s">
        <v>151</v>
      </c>
      <c r="K85" s="240">
        <v>2024.06</v>
      </c>
      <c r="L85" s="6">
        <v>1</v>
      </c>
      <c r="M85" s="285" t="s">
        <v>149</v>
      </c>
      <c r="N85" s="6" t="s">
        <v>314</v>
      </c>
      <c r="O85" s="220"/>
    </row>
    <row r="86" ht="40" hidden="1" customHeight="1" spans="1:15">
      <c r="A86" s="220">
        <f t="shared" si="1"/>
        <v>82</v>
      </c>
      <c r="B86" s="71"/>
      <c r="C86" s="6" t="s">
        <v>49</v>
      </c>
      <c r="D86" s="6" t="s">
        <v>26</v>
      </c>
      <c r="E86" s="6" t="s">
        <v>200</v>
      </c>
      <c r="F86" s="6" t="s">
        <v>172</v>
      </c>
      <c r="G86" s="46" t="s">
        <v>145</v>
      </c>
      <c r="H86" s="7" t="s">
        <v>311</v>
      </c>
      <c r="I86" s="6" t="s">
        <v>155</v>
      </c>
      <c r="J86" s="6" t="s">
        <v>151</v>
      </c>
      <c r="K86" s="240">
        <v>2024.06</v>
      </c>
      <c r="L86" s="6">
        <v>1</v>
      </c>
      <c r="M86" s="285" t="s">
        <v>149</v>
      </c>
      <c r="N86" s="6" t="s">
        <v>314</v>
      </c>
      <c r="O86" s="220"/>
    </row>
    <row r="87" ht="40" hidden="1" customHeight="1" spans="1:15">
      <c r="A87" s="220">
        <f t="shared" si="1"/>
        <v>83</v>
      </c>
      <c r="B87" s="71"/>
      <c r="C87" s="6" t="s">
        <v>49</v>
      </c>
      <c r="D87" s="6" t="s">
        <v>315</v>
      </c>
      <c r="E87" s="6" t="s">
        <v>207</v>
      </c>
      <c r="F87" s="6" t="s">
        <v>172</v>
      </c>
      <c r="G87" s="6" t="s">
        <v>145</v>
      </c>
      <c r="H87" s="7" t="s">
        <v>316</v>
      </c>
      <c r="I87" s="6" t="s">
        <v>155</v>
      </c>
      <c r="J87" s="6" t="s">
        <v>151</v>
      </c>
      <c r="K87" s="220">
        <v>2024.06</v>
      </c>
      <c r="L87" s="6">
        <v>42</v>
      </c>
      <c r="M87" s="285" t="s">
        <v>149</v>
      </c>
      <c r="N87" s="6" t="s">
        <v>314</v>
      </c>
      <c r="O87" s="220"/>
    </row>
    <row r="88" ht="40" hidden="1" customHeight="1" spans="1:15">
      <c r="A88" s="220">
        <f t="shared" si="1"/>
        <v>84</v>
      </c>
      <c r="B88" s="71"/>
      <c r="C88" s="6" t="s">
        <v>51</v>
      </c>
      <c r="D88" s="6" t="s">
        <v>28</v>
      </c>
      <c r="E88" s="6" t="s">
        <v>200</v>
      </c>
      <c r="F88" s="6" t="s">
        <v>167</v>
      </c>
      <c r="G88" s="46" t="s">
        <v>145</v>
      </c>
      <c r="H88" s="7" t="s">
        <v>312</v>
      </c>
      <c r="I88" s="6" t="s">
        <v>155</v>
      </c>
      <c r="J88" s="6" t="s">
        <v>151</v>
      </c>
      <c r="K88" s="240">
        <v>2024.06</v>
      </c>
      <c r="L88" s="6">
        <v>3</v>
      </c>
      <c r="M88" s="285" t="s">
        <v>149</v>
      </c>
      <c r="N88" s="6" t="s">
        <v>314</v>
      </c>
      <c r="O88" s="220"/>
    </row>
    <row r="89" ht="40" hidden="1" customHeight="1" spans="1:15">
      <c r="A89" s="220">
        <f t="shared" si="1"/>
        <v>85</v>
      </c>
      <c r="B89" s="71"/>
      <c r="C89" s="6" t="s">
        <v>52</v>
      </c>
      <c r="D89" s="6" t="s">
        <v>28</v>
      </c>
      <c r="E89" s="6" t="s">
        <v>200</v>
      </c>
      <c r="F89" s="6" t="s">
        <v>167</v>
      </c>
      <c r="G89" s="46" t="s">
        <v>145</v>
      </c>
      <c r="H89" s="7" t="s">
        <v>312</v>
      </c>
      <c r="I89" s="6" t="s">
        <v>155</v>
      </c>
      <c r="J89" s="6" t="s">
        <v>151</v>
      </c>
      <c r="K89" s="240">
        <v>2024.06</v>
      </c>
      <c r="L89" s="6">
        <v>2</v>
      </c>
      <c r="M89" s="285" t="s">
        <v>149</v>
      </c>
      <c r="N89" s="6" t="s">
        <v>314</v>
      </c>
      <c r="O89" s="220"/>
    </row>
    <row r="90" ht="40" hidden="1" customHeight="1" spans="1:15">
      <c r="A90" s="220">
        <f t="shared" si="1"/>
        <v>86</v>
      </c>
      <c r="B90" s="71"/>
      <c r="C90" s="6" t="s">
        <v>52</v>
      </c>
      <c r="D90" s="6" t="s">
        <v>29</v>
      </c>
      <c r="E90" s="6" t="s">
        <v>200</v>
      </c>
      <c r="F90" s="6" t="s">
        <v>144</v>
      </c>
      <c r="G90" s="46" t="s">
        <v>145</v>
      </c>
      <c r="H90" s="7" t="s">
        <v>313</v>
      </c>
      <c r="I90" s="6" t="s">
        <v>155</v>
      </c>
      <c r="J90" s="6" t="s">
        <v>151</v>
      </c>
      <c r="K90" s="240">
        <v>2024.06</v>
      </c>
      <c r="L90" s="6">
        <v>1</v>
      </c>
      <c r="M90" s="285" t="s">
        <v>149</v>
      </c>
      <c r="N90" s="6" t="s">
        <v>314</v>
      </c>
      <c r="O90" s="220"/>
    </row>
    <row r="91" ht="40" hidden="1" customHeight="1" spans="1:15">
      <c r="A91" s="220">
        <f t="shared" si="1"/>
        <v>87</v>
      </c>
      <c r="B91" s="71"/>
      <c r="C91" s="6" t="s">
        <v>53</v>
      </c>
      <c r="D91" s="6" t="s">
        <v>26</v>
      </c>
      <c r="E91" s="6" t="s">
        <v>200</v>
      </c>
      <c r="F91" s="6" t="s">
        <v>172</v>
      </c>
      <c r="G91" s="46" t="s">
        <v>145</v>
      </c>
      <c r="H91" s="7" t="s">
        <v>311</v>
      </c>
      <c r="I91" s="6" t="s">
        <v>155</v>
      </c>
      <c r="J91" s="6" t="s">
        <v>151</v>
      </c>
      <c r="K91" s="240">
        <v>2024.06</v>
      </c>
      <c r="L91" s="6">
        <v>1</v>
      </c>
      <c r="M91" s="285" t="s">
        <v>149</v>
      </c>
      <c r="N91" s="6" t="s">
        <v>317</v>
      </c>
      <c r="O91" s="220"/>
    </row>
    <row r="92" ht="40" hidden="1" customHeight="1" spans="1:15">
      <c r="A92" s="220">
        <f t="shared" si="1"/>
        <v>88</v>
      </c>
      <c r="B92" s="71"/>
      <c r="C92" s="6" t="s">
        <v>53</v>
      </c>
      <c r="D92" s="6" t="s">
        <v>28</v>
      </c>
      <c r="E92" s="6" t="s">
        <v>200</v>
      </c>
      <c r="F92" s="6" t="s">
        <v>167</v>
      </c>
      <c r="G92" s="46" t="s">
        <v>145</v>
      </c>
      <c r="H92" s="7" t="s">
        <v>312</v>
      </c>
      <c r="I92" s="6" t="s">
        <v>155</v>
      </c>
      <c r="J92" s="6" t="s">
        <v>151</v>
      </c>
      <c r="K92" s="240">
        <v>2024.06</v>
      </c>
      <c r="L92" s="6">
        <v>2</v>
      </c>
      <c r="M92" s="285" t="s">
        <v>149</v>
      </c>
      <c r="N92" s="6" t="s">
        <v>317</v>
      </c>
      <c r="O92" s="220"/>
    </row>
    <row r="93" ht="40" hidden="1" customHeight="1" spans="1:15">
      <c r="A93" s="220">
        <f t="shared" si="1"/>
        <v>89</v>
      </c>
      <c r="B93" s="71"/>
      <c r="C93" s="6" t="s">
        <v>55</v>
      </c>
      <c r="D93" s="6" t="s">
        <v>28</v>
      </c>
      <c r="E93" s="6" t="s">
        <v>200</v>
      </c>
      <c r="F93" s="6" t="s">
        <v>167</v>
      </c>
      <c r="G93" s="46" t="s">
        <v>145</v>
      </c>
      <c r="H93" s="7" t="s">
        <v>312</v>
      </c>
      <c r="I93" s="6" t="s">
        <v>155</v>
      </c>
      <c r="J93" s="6" t="s">
        <v>151</v>
      </c>
      <c r="K93" s="240">
        <v>2024.06</v>
      </c>
      <c r="L93" s="6">
        <v>1</v>
      </c>
      <c r="M93" s="285" t="s">
        <v>149</v>
      </c>
      <c r="N93" s="6" t="s">
        <v>317</v>
      </c>
      <c r="O93" s="220"/>
    </row>
    <row r="94" ht="40" hidden="1" customHeight="1" spans="1:15">
      <c r="A94" s="220">
        <f t="shared" si="1"/>
        <v>90</v>
      </c>
      <c r="B94" s="71"/>
      <c r="C94" s="6" t="s">
        <v>55</v>
      </c>
      <c r="D94" s="6" t="s">
        <v>29</v>
      </c>
      <c r="E94" s="6" t="s">
        <v>200</v>
      </c>
      <c r="F94" s="6" t="s">
        <v>144</v>
      </c>
      <c r="G94" s="46" t="s">
        <v>145</v>
      </c>
      <c r="H94" s="7" t="s">
        <v>313</v>
      </c>
      <c r="I94" s="6" t="s">
        <v>155</v>
      </c>
      <c r="J94" s="6" t="s">
        <v>151</v>
      </c>
      <c r="K94" s="240">
        <v>2024.06</v>
      </c>
      <c r="L94" s="6">
        <v>1</v>
      </c>
      <c r="M94" s="285" t="s">
        <v>149</v>
      </c>
      <c r="N94" s="6" t="s">
        <v>317</v>
      </c>
      <c r="O94" s="220"/>
    </row>
    <row r="95" ht="40" hidden="1" customHeight="1" spans="1:15">
      <c r="A95" s="220">
        <f t="shared" si="1"/>
        <v>91</v>
      </c>
      <c r="B95" s="71"/>
      <c r="C95" s="6" t="s">
        <v>48</v>
      </c>
      <c r="D95" s="6" t="s">
        <v>33</v>
      </c>
      <c r="E95" s="6" t="s">
        <v>161</v>
      </c>
      <c r="F95" s="6" t="s">
        <v>172</v>
      </c>
      <c r="G95" s="46" t="s">
        <v>161</v>
      </c>
      <c r="H95" s="7" t="s">
        <v>176</v>
      </c>
      <c r="I95" s="6" t="s">
        <v>155</v>
      </c>
      <c r="J95" s="6" t="s">
        <v>151</v>
      </c>
      <c r="K95" s="240">
        <v>2024.06</v>
      </c>
      <c r="L95" s="6">
        <v>1</v>
      </c>
      <c r="M95" s="6" t="s">
        <v>174</v>
      </c>
      <c r="N95" s="6" t="s">
        <v>318</v>
      </c>
      <c r="O95" s="220"/>
    </row>
    <row r="96" ht="40" hidden="1" customHeight="1" spans="1:15">
      <c r="A96" s="220">
        <f t="shared" si="1"/>
        <v>92</v>
      </c>
      <c r="B96" s="71"/>
      <c r="C96" s="6" t="s">
        <v>48</v>
      </c>
      <c r="D96" s="6" t="s">
        <v>32</v>
      </c>
      <c r="E96" s="6" t="s">
        <v>161</v>
      </c>
      <c r="F96" s="6" t="s">
        <v>178</v>
      </c>
      <c r="G96" s="46" t="s">
        <v>161</v>
      </c>
      <c r="H96" s="7" t="s">
        <v>179</v>
      </c>
      <c r="I96" s="6" t="s">
        <v>155</v>
      </c>
      <c r="J96" s="6" t="s">
        <v>151</v>
      </c>
      <c r="K96" s="240">
        <v>2024.06</v>
      </c>
      <c r="L96" s="6">
        <v>1</v>
      </c>
      <c r="M96" s="6" t="s">
        <v>174</v>
      </c>
      <c r="N96" s="6" t="s">
        <v>319</v>
      </c>
      <c r="O96" s="220"/>
    </row>
    <row r="97" ht="40" hidden="1" customHeight="1" spans="1:15">
      <c r="A97" s="220">
        <f t="shared" si="1"/>
        <v>93</v>
      </c>
      <c r="B97" s="71"/>
      <c r="C97" s="6" t="s">
        <v>49</v>
      </c>
      <c r="D97" s="6" t="s">
        <v>32</v>
      </c>
      <c r="E97" s="6" t="s">
        <v>161</v>
      </c>
      <c r="F97" s="6" t="s">
        <v>178</v>
      </c>
      <c r="G97" s="46" t="s">
        <v>161</v>
      </c>
      <c r="H97" s="7" t="s">
        <v>179</v>
      </c>
      <c r="I97" s="6" t="s">
        <v>155</v>
      </c>
      <c r="J97" s="6" t="s">
        <v>151</v>
      </c>
      <c r="K97" s="240">
        <v>2024.06</v>
      </c>
      <c r="L97" s="6">
        <v>1</v>
      </c>
      <c r="M97" s="6" t="s">
        <v>174</v>
      </c>
      <c r="N97" s="6" t="s">
        <v>320</v>
      </c>
      <c r="O97" s="220"/>
    </row>
    <row r="98" ht="40" hidden="1" customHeight="1" spans="1:15">
      <c r="A98" s="220">
        <f t="shared" si="1"/>
        <v>94</v>
      </c>
      <c r="B98" s="71"/>
      <c r="C98" s="6" t="s">
        <v>51</v>
      </c>
      <c r="D98" s="6" t="s">
        <v>33</v>
      </c>
      <c r="E98" s="6" t="s">
        <v>161</v>
      </c>
      <c r="F98" s="6" t="s">
        <v>172</v>
      </c>
      <c r="G98" s="46" t="s">
        <v>161</v>
      </c>
      <c r="H98" s="7" t="s">
        <v>176</v>
      </c>
      <c r="I98" s="6" t="s">
        <v>155</v>
      </c>
      <c r="J98" s="6" t="s">
        <v>151</v>
      </c>
      <c r="K98" s="240">
        <v>2024.06</v>
      </c>
      <c r="L98" s="6">
        <v>1</v>
      </c>
      <c r="M98" s="6" t="s">
        <v>174</v>
      </c>
      <c r="N98" s="6" t="s">
        <v>318</v>
      </c>
      <c r="O98" s="220"/>
    </row>
    <row r="99" ht="40" hidden="1" customHeight="1" spans="1:15">
      <c r="A99" s="220">
        <f t="shared" si="1"/>
        <v>95</v>
      </c>
      <c r="B99" s="71"/>
      <c r="C99" s="6" t="s">
        <v>54</v>
      </c>
      <c r="D99" s="6" t="s">
        <v>33</v>
      </c>
      <c r="E99" s="6" t="s">
        <v>161</v>
      </c>
      <c r="F99" s="6" t="s">
        <v>172</v>
      </c>
      <c r="G99" s="46" t="s">
        <v>161</v>
      </c>
      <c r="H99" s="7" t="s">
        <v>176</v>
      </c>
      <c r="I99" s="6" t="s">
        <v>155</v>
      </c>
      <c r="J99" s="6" t="s">
        <v>151</v>
      </c>
      <c r="K99" s="240">
        <v>2024.06</v>
      </c>
      <c r="L99" s="6">
        <v>1</v>
      </c>
      <c r="M99" s="6" t="s">
        <v>174</v>
      </c>
      <c r="N99" s="6" t="s">
        <v>318</v>
      </c>
      <c r="O99" s="220"/>
    </row>
    <row r="100" ht="40" hidden="1" customHeight="1" spans="1:15">
      <c r="A100" s="220">
        <f t="shared" si="1"/>
        <v>96</v>
      </c>
      <c r="B100" s="71"/>
      <c r="C100" s="6" t="s">
        <v>55</v>
      </c>
      <c r="D100" s="6" t="s">
        <v>32</v>
      </c>
      <c r="E100" s="6" t="s">
        <v>161</v>
      </c>
      <c r="F100" s="6" t="s">
        <v>178</v>
      </c>
      <c r="G100" s="46" t="s">
        <v>161</v>
      </c>
      <c r="H100" s="7" t="s">
        <v>179</v>
      </c>
      <c r="I100" s="6" t="s">
        <v>155</v>
      </c>
      <c r="J100" s="6" t="s">
        <v>151</v>
      </c>
      <c r="K100" s="240">
        <v>2024.06</v>
      </c>
      <c r="L100" s="6">
        <v>1</v>
      </c>
      <c r="M100" s="6" t="s">
        <v>174</v>
      </c>
      <c r="N100" s="6" t="s">
        <v>319</v>
      </c>
      <c r="O100" s="220"/>
    </row>
    <row r="101" ht="40" hidden="1" customHeight="1" spans="1:15">
      <c r="A101" s="220">
        <f t="shared" si="1"/>
        <v>97</v>
      </c>
      <c r="B101" s="71"/>
      <c r="C101" s="6" t="s">
        <v>321</v>
      </c>
      <c r="D101" s="6" t="s">
        <v>322</v>
      </c>
      <c r="E101" s="6" t="s">
        <v>207</v>
      </c>
      <c r="F101" s="6" t="s">
        <v>172</v>
      </c>
      <c r="G101" s="6" t="s">
        <v>145</v>
      </c>
      <c r="H101" s="7" t="s">
        <v>323</v>
      </c>
      <c r="I101" s="6" t="s">
        <v>155</v>
      </c>
      <c r="J101" s="6" t="s">
        <v>151</v>
      </c>
      <c r="K101" s="220">
        <v>2024.06</v>
      </c>
      <c r="L101" s="6">
        <v>8</v>
      </c>
      <c r="M101" s="285" t="s">
        <v>149</v>
      </c>
      <c r="N101" s="6" t="s">
        <v>324</v>
      </c>
      <c r="O101" s="220"/>
    </row>
    <row r="102" ht="40" hidden="1" customHeight="1" spans="1:15">
      <c r="A102" s="220">
        <f t="shared" si="1"/>
        <v>98</v>
      </c>
      <c r="B102" s="71"/>
      <c r="C102" s="6" t="s">
        <v>321</v>
      </c>
      <c r="D102" s="6" t="s">
        <v>325</v>
      </c>
      <c r="E102" s="6" t="s">
        <v>207</v>
      </c>
      <c r="F102" s="6" t="s">
        <v>172</v>
      </c>
      <c r="G102" s="6" t="s">
        <v>145</v>
      </c>
      <c r="H102" s="7" t="s">
        <v>326</v>
      </c>
      <c r="I102" s="6" t="s">
        <v>155</v>
      </c>
      <c r="J102" s="6" t="s">
        <v>151</v>
      </c>
      <c r="K102" s="220">
        <v>2024.06</v>
      </c>
      <c r="L102" s="6">
        <v>8</v>
      </c>
      <c r="M102" s="285" t="s">
        <v>149</v>
      </c>
      <c r="N102" s="6" t="s">
        <v>324</v>
      </c>
      <c r="O102" s="220"/>
    </row>
    <row r="103" ht="40" hidden="1" customHeight="1" spans="1:15">
      <c r="A103" s="220">
        <f t="shared" si="1"/>
        <v>99</v>
      </c>
      <c r="B103" s="71"/>
      <c r="C103" s="6" t="s">
        <v>49</v>
      </c>
      <c r="D103" s="6" t="s">
        <v>327</v>
      </c>
      <c r="E103" s="6" t="s">
        <v>207</v>
      </c>
      <c r="F103" s="6" t="s">
        <v>172</v>
      </c>
      <c r="G103" s="6" t="s">
        <v>145</v>
      </c>
      <c r="H103" s="7" t="s">
        <v>328</v>
      </c>
      <c r="I103" s="6" t="s">
        <v>155</v>
      </c>
      <c r="J103" s="6" t="s">
        <v>151</v>
      </c>
      <c r="K103" s="220">
        <v>2024.06</v>
      </c>
      <c r="L103" s="6">
        <v>13</v>
      </c>
      <c r="M103" s="285" t="s">
        <v>149</v>
      </c>
      <c r="N103" s="6" t="s">
        <v>314</v>
      </c>
      <c r="O103" s="220"/>
    </row>
    <row r="104" ht="40" hidden="1" customHeight="1" spans="1:15">
      <c r="A104" s="220">
        <f t="shared" si="1"/>
        <v>100</v>
      </c>
      <c r="B104" s="10" t="s">
        <v>57</v>
      </c>
      <c r="C104" s="74" t="s">
        <v>329</v>
      </c>
      <c r="D104" s="148" t="s">
        <v>330</v>
      </c>
      <c r="E104" s="277" t="s">
        <v>200</v>
      </c>
      <c r="F104" s="148" t="s">
        <v>331</v>
      </c>
      <c r="G104" s="148" t="s">
        <v>161</v>
      </c>
      <c r="H104" s="278" t="s">
        <v>332</v>
      </c>
      <c r="I104" s="148" t="s">
        <v>333</v>
      </c>
      <c r="J104" s="286" t="s">
        <v>151</v>
      </c>
      <c r="K104" s="287">
        <v>45474</v>
      </c>
      <c r="L104" s="286">
        <v>1</v>
      </c>
      <c r="M104" s="148" t="s">
        <v>334</v>
      </c>
      <c r="N104" s="148" t="s">
        <v>335</v>
      </c>
      <c r="O104" s="220"/>
    </row>
    <row r="105" ht="40" hidden="1" customHeight="1" spans="1:15">
      <c r="A105" s="220">
        <f t="shared" si="1"/>
        <v>101</v>
      </c>
      <c r="B105" s="71"/>
      <c r="C105" s="74" t="s">
        <v>329</v>
      </c>
      <c r="D105" s="148" t="s">
        <v>336</v>
      </c>
      <c r="E105" s="148" t="s">
        <v>337</v>
      </c>
      <c r="F105" s="279" t="s">
        <v>331</v>
      </c>
      <c r="G105" s="148" t="s">
        <v>161</v>
      </c>
      <c r="H105" s="278" t="s">
        <v>338</v>
      </c>
      <c r="I105" s="148" t="s">
        <v>333</v>
      </c>
      <c r="J105" s="286" t="s">
        <v>151</v>
      </c>
      <c r="K105" s="287">
        <v>45477</v>
      </c>
      <c r="L105" s="286">
        <v>1</v>
      </c>
      <c r="M105" s="148" t="s">
        <v>339</v>
      </c>
      <c r="N105" s="288"/>
      <c r="O105" s="220"/>
    </row>
    <row r="106" ht="40" hidden="1" customHeight="1" spans="1:15">
      <c r="A106" s="220">
        <f t="shared" si="1"/>
        <v>102</v>
      </c>
      <c r="B106" s="71"/>
      <c r="C106" s="74" t="s">
        <v>329</v>
      </c>
      <c r="D106" s="74" t="s">
        <v>163</v>
      </c>
      <c r="E106" s="280" t="s">
        <v>340</v>
      </c>
      <c r="F106" s="281" t="s">
        <v>331</v>
      </c>
      <c r="G106" s="280" t="s">
        <v>161</v>
      </c>
      <c r="H106" s="282" t="s">
        <v>341</v>
      </c>
      <c r="I106" s="280" t="s">
        <v>333</v>
      </c>
      <c r="J106" s="281" t="s">
        <v>151</v>
      </c>
      <c r="K106" s="289">
        <v>45478</v>
      </c>
      <c r="L106" s="281">
        <v>1</v>
      </c>
      <c r="M106" s="74" t="s">
        <v>342</v>
      </c>
      <c r="N106" s="290" t="s">
        <v>343</v>
      </c>
      <c r="O106" s="220"/>
    </row>
    <row r="107" ht="40" hidden="1" customHeight="1" spans="1:15">
      <c r="A107" s="220">
        <f t="shared" si="1"/>
        <v>103</v>
      </c>
      <c r="B107" s="71"/>
      <c r="C107" s="74" t="s">
        <v>344</v>
      </c>
      <c r="D107" s="280" t="s">
        <v>330</v>
      </c>
      <c r="E107" s="283" t="s">
        <v>200</v>
      </c>
      <c r="F107" s="280" t="s">
        <v>331</v>
      </c>
      <c r="G107" s="280" t="s">
        <v>161</v>
      </c>
      <c r="H107" s="282" t="s">
        <v>332</v>
      </c>
      <c r="I107" s="280" t="s">
        <v>333</v>
      </c>
      <c r="J107" s="281" t="s">
        <v>151</v>
      </c>
      <c r="K107" s="289">
        <v>45476</v>
      </c>
      <c r="L107" s="281">
        <v>1</v>
      </c>
      <c r="M107" s="148" t="s">
        <v>345</v>
      </c>
      <c r="N107" s="291"/>
      <c r="O107" s="220"/>
    </row>
    <row r="108" ht="40" hidden="1" customHeight="1" spans="1:15">
      <c r="A108" s="220">
        <f t="shared" si="1"/>
        <v>104</v>
      </c>
      <c r="B108" s="71"/>
      <c r="C108" s="74" t="s">
        <v>346</v>
      </c>
      <c r="D108" s="280" t="s">
        <v>347</v>
      </c>
      <c r="E108" s="283" t="s">
        <v>200</v>
      </c>
      <c r="F108" s="280" t="s">
        <v>331</v>
      </c>
      <c r="G108" s="280" t="s">
        <v>161</v>
      </c>
      <c r="H108" s="282" t="s">
        <v>332</v>
      </c>
      <c r="I108" s="280" t="s">
        <v>333</v>
      </c>
      <c r="J108" s="281" t="s">
        <v>151</v>
      </c>
      <c r="K108" s="289">
        <v>45475</v>
      </c>
      <c r="L108" s="281">
        <v>1</v>
      </c>
      <c r="M108" s="74" t="s">
        <v>345</v>
      </c>
      <c r="N108" s="292"/>
      <c r="O108" s="220"/>
    </row>
    <row r="109" ht="40" hidden="1" customHeight="1" spans="1:15">
      <c r="A109" s="220">
        <f t="shared" si="1"/>
        <v>105</v>
      </c>
      <c r="B109" s="71"/>
      <c r="C109" s="74" t="s">
        <v>348</v>
      </c>
      <c r="D109" s="74" t="s">
        <v>163</v>
      </c>
      <c r="E109" s="74" t="s">
        <v>349</v>
      </c>
      <c r="F109" s="74" t="s">
        <v>350</v>
      </c>
      <c r="G109" s="74" t="s">
        <v>161</v>
      </c>
      <c r="H109" s="74" t="s">
        <v>351</v>
      </c>
      <c r="I109" s="74" t="s">
        <v>352</v>
      </c>
      <c r="J109" s="74" t="s">
        <v>151</v>
      </c>
      <c r="K109" s="269">
        <v>45444</v>
      </c>
      <c r="L109" s="285">
        <v>3</v>
      </c>
      <c r="M109" s="74" t="s">
        <v>353</v>
      </c>
      <c r="N109" s="293"/>
      <c r="O109" s="220"/>
    </row>
    <row r="110" ht="40" hidden="1" customHeight="1" spans="1:15">
      <c r="A110" s="220">
        <f t="shared" si="1"/>
        <v>106</v>
      </c>
      <c r="B110" s="71"/>
      <c r="C110" s="74" t="s">
        <v>348</v>
      </c>
      <c r="D110" s="74" t="s">
        <v>163</v>
      </c>
      <c r="E110" s="74" t="s">
        <v>349</v>
      </c>
      <c r="F110" s="74" t="s">
        <v>350</v>
      </c>
      <c r="G110" s="74" t="s">
        <v>161</v>
      </c>
      <c r="H110" s="74" t="s">
        <v>351</v>
      </c>
      <c r="I110" s="74" t="s">
        <v>352</v>
      </c>
      <c r="J110" s="74" t="s">
        <v>151</v>
      </c>
      <c r="K110" s="269">
        <v>45444</v>
      </c>
      <c r="L110" s="285">
        <v>3</v>
      </c>
      <c r="M110" s="74" t="s">
        <v>354</v>
      </c>
      <c r="N110" s="74" t="s">
        <v>353</v>
      </c>
      <c r="O110" s="220"/>
    </row>
    <row r="111" ht="40" hidden="1" customHeight="1" spans="1:15">
      <c r="A111" s="220">
        <f t="shared" si="1"/>
        <v>107</v>
      </c>
      <c r="B111" s="71"/>
      <c r="C111" s="74" t="s">
        <v>348</v>
      </c>
      <c r="D111" s="74" t="s">
        <v>163</v>
      </c>
      <c r="E111" s="74" t="s">
        <v>349</v>
      </c>
      <c r="F111" s="74" t="s">
        <v>350</v>
      </c>
      <c r="G111" s="74" t="s">
        <v>161</v>
      </c>
      <c r="H111" s="74" t="s">
        <v>351</v>
      </c>
      <c r="I111" s="74" t="s">
        <v>352</v>
      </c>
      <c r="J111" s="74" t="s">
        <v>151</v>
      </c>
      <c r="K111" s="269">
        <v>45444</v>
      </c>
      <c r="L111" s="285">
        <v>1</v>
      </c>
      <c r="M111" s="74" t="s">
        <v>355</v>
      </c>
      <c r="N111" s="74" t="s">
        <v>356</v>
      </c>
      <c r="O111" s="220"/>
    </row>
    <row r="112" ht="40" hidden="1" customHeight="1" spans="1:15">
      <c r="A112" s="220">
        <f t="shared" si="1"/>
        <v>108</v>
      </c>
      <c r="B112" s="71"/>
      <c r="C112" s="74" t="s">
        <v>357</v>
      </c>
      <c r="D112" s="74" t="s">
        <v>163</v>
      </c>
      <c r="E112" s="74" t="s">
        <v>349</v>
      </c>
      <c r="F112" s="74" t="s">
        <v>350</v>
      </c>
      <c r="G112" s="74" t="s">
        <v>145</v>
      </c>
      <c r="H112" s="214" t="s">
        <v>358</v>
      </c>
      <c r="I112" s="74" t="s">
        <v>352</v>
      </c>
      <c r="J112" s="74" t="s">
        <v>151</v>
      </c>
      <c r="K112" s="269">
        <v>45448</v>
      </c>
      <c r="L112" s="74">
        <v>4</v>
      </c>
      <c r="M112" s="74" t="s">
        <v>345</v>
      </c>
      <c r="N112" s="74" t="s">
        <v>359</v>
      </c>
      <c r="O112" s="220"/>
    </row>
    <row r="113" ht="40" hidden="1" customHeight="1" spans="1:15">
      <c r="A113" s="220">
        <f t="shared" si="1"/>
        <v>109</v>
      </c>
      <c r="B113" s="71"/>
      <c r="C113" s="74" t="s">
        <v>357</v>
      </c>
      <c r="D113" s="74" t="s">
        <v>27</v>
      </c>
      <c r="E113" s="74" t="s">
        <v>360</v>
      </c>
      <c r="F113" s="74" t="s">
        <v>361</v>
      </c>
      <c r="G113" s="74" t="s">
        <v>145</v>
      </c>
      <c r="H113" s="74" t="s">
        <v>362</v>
      </c>
      <c r="I113" s="74" t="s">
        <v>352</v>
      </c>
      <c r="J113" s="74" t="s">
        <v>151</v>
      </c>
      <c r="K113" s="269">
        <v>45445</v>
      </c>
      <c r="L113" s="74">
        <v>1</v>
      </c>
      <c r="M113" s="74" t="s">
        <v>363</v>
      </c>
      <c r="N113" s="74" t="s">
        <v>345</v>
      </c>
      <c r="O113" s="220"/>
    </row>
    <row r="114" ht="40" hidden="1" customHeight="1" spans="1:15">
      <c r="A114" s="220">
        <f t="shared" si="1"/>
        <v>110</v>
      </c>
      <c r="B114" s="71"/>
      <c r="C114" s="74" t="s">
        <v>348</v>
      </c>
      <c r="D114" s="74" t="s">
        <v>364</v>
      </c>
      <c r="E114" s="74" t="s">
        <v>349</v>
      </c>
      <c r="F114" s="74" t="s">
        <v>350</v>
      </c>
      <c r="G114" s="74" t="s">
        <v>161</v>
      </c>
      <c r="H114" s="74" t="s">
        <v>351</v>
      </c>
      <c r="I114" s="74" t="s">
        <v>352</v>
      </c>
      <c r="J114" s="74" t="s">
        <v>151</v>
      </c>
      <c r="K114" s="269">
        <v>45444</v>
      </c>
      <c r="L114" s="285">
        <v>2</v>
      </c>
      <c r="M114" s="74" t="s">
        <v>359</v>
      </c>
      <c r="N114" s="74" t="s">
        <v>354</v>
      </c>
      <c r="O114" s="220"/>
    </row>
    <row r="115" ht="40" hidden="1" customHeight="1" spans="1:15">
      <c r="A115" s="220">
        <f t="shared" si="1"/>
        <v>111</v>
      </c>
      <c r="B115" s="71"/>
      <c r="C115" s="74" t="s">
        <v>357</v>
      </c>
      <c r="D115" s="74" t="s">
        <v>31</v>
      </c>
      <c r="E115" s="74" t="s">
        <v>365</v>
      </c>
      <c r="F115" s="74" t="s">
        <v>366</v>
      </c>
      <c r="G115" s="74" t="s">
        <v>145</v>
      </c>
      <c r="H115" s="74" t="s">
        <v>367</v>
      </c>
      <c r="I115" s="74" t="s">
        <v>352</v>
      </c>
      <c r="J115" s="74" t="s">
        <v>151</v>
      </c>
      <c r="K115" s="74">
        <v>2024.06</v>
      </c>
      <c r="L115" s="74">
        <v>1</v>
      </c>
      <c r="M115" s="6" t="s">
        <v>174</v>
      </c>
      <c r="N115" s="74" t="s">
        <v>363</v>
      </c>
      <c r="O115" s="220"/>
    </row>
    <row r="116" ht="40" hidden="1" customHeight="1" spans="1:15">
      <c r="A116" s="220">
        <f t="shared" si="1"/>
        <v>112</v>
      </c>
      <c r="B116" s="71"/>
      <c r="C116" s="74" t="s">
        <v>357</v>
      </c>
      <c r="D116" s="74" t="s">
        <v>31</v>
      </c>
      <c r="E116" s="74" t="s">
        <v>161</v>
      </c>
      <c r="F116" s="74" t="s">
        <v>368</v>
      </c>
      <c r="G116" s="74" t="s">
        <v>145</v>
      </c>
      <c r="H116" s="214" t="s">
        <v>369</v>
      </c>
      <c r="I116" s="74" t="s">
        <v>352</v>
      </c>
      <c r="J116" s="74" t="s">
        <v>151</v>
      </c>
      <c r="K116" s="269">
        <v>45454</v>
      </c>
      <c r="L116" s="74">
        <v>2</v>
      </c>
      <c r="M116" s="6" t="s">
        <v>174</v>
      </c>
      <c r="N116" s="74" t="s">
        <v>355</v>
      </c>
      <c r="O116" s="220"/>
    </row>
    <row r="117" s="250" customFormat="1" ht="40" hidden="1" customHeight="1" spans="1:15">
      <c r="A117" s="222">
        <f t="shared" si="1"/>
        <v>113</v>
      </c>
      <c r="B117" s="275"/>
      <c r="C117" s="260" t="s">
        <v>370</v>
      </c>
      <c r="D117" s="260" t="s">
        <v>371</v>
      </c>
      <c r="E117" s="260" t="s">
        <v>360</v>
      </c>
      <c r="F117" s="260" t="s">
        <v>372</v>
      </c>
      <c r="G117" s="260" t="s">
        <v>145</v>
      </c>
      <c r="H117" s="261" t="s">
        <v>373</v>
      </c>
      <c r="I117" s="260" t="s">
        <v>374</v>
      </c>
      <c r="J117" s="260" t="s">
        <v>375</v>
      </c>
      <c r="K117" s="268" t="s">
        <v>376</v>
      </c>
      <c r="L117" s="260">
        <v>1</v>
      </c>
      <c r="M117" s="260" t="s">
        <v>377</v>
      </c>
      <c r="N117" s="260" t="s">
        <v>378</v>
      </c>
      <c r="O117" s="222"/>
    </row>
    <row r="118" ht="40" hidden="1" customHeight="1" spans="1:15">
      <c r="A118" s="220">
        <f t="shared" si="1"/>
        <v>114</v>
      </c>
      <c r="B118" s="71"/>
      <c r="C118" s="74" t="s">
        <v>370</v>
      </c>
      <c r="D118" s="74" t="s">
        <v>163</v>
      </c>
      <c r="E118" s="74" t="s">
        <v>349</v>
      </c>
      <c r="F118" s="74" t="s">
        <v>379</v>
      </c>
      <c r="G118" s="74" t="s">
        <v>145</v>
      </c>
      <c r="H118" s="214" t="s">
        <v>358</v>
      </c>
      <c r="I118" s="74" t="s">
        <v>352</v>
      </c>
      <c r="J118" s="74" t="s">
        <v>151</v>
      </c>
      <c r="K118" s="269">
        <v>45446</v>
      </c>
      <c r="L118" s="74">
        <v>4</v>
      </c>
      <c r="M118" s="74" t="s">
        <v>380</v>
      </c>
      <c r="N118" s="74" t="s">
        <v>377</v>
      </c>
      <c r="O118" s="220"/>
    </row>
    <row r="119" ht="40" hidden="1" customHeight="1" spans="1:15">
      <c r="A119" s="220">
        <f t="shared" si="1"/>
        <v>115</v>
      </c>
      <c r="B119" s="71"/>
      <c r="C119" s="74" t="s">
        <v>381</v>
      </c>
      <c r="D119" s="74" t="s">
        <v>163</v>
      </c>
      <c r="E119" s="74" t="s">
        <v>349</v>
      </c>
      <c r="F119" s="74" t="s">
        <v>372</v>
      </c>
      <c r="G119" s="74" t="s">
        <v>382</v>
      </c>
      <c r="H119" s="74" t="s">
        <v>383</v>
      </c>
      <c r="I119" s="74" t="s">
        <v>352</v>
      </c>
      <c r="J119" s="74" t="s">
        <v>166</v>
      </c>
      <c r="K119" s="269" t="s">
        <v>376</v>
      </c>
      <c r="L119" s="74">
        <v>1</v>
      </c>
      <c r="M119" s="74" t="s">
        <v>380</v>
      </c>
      <c r="N119" s="74" t="s">
        <v>380</v>
      </c>
      <c r="O119" s="220"/>
    </row>
    <row r="120" ht="40" hidden="1" customHeight="1" spans="1:15">
      <c r="A120" s="220">
        <f t="shared" si="1"/>
        <v>116</v>
      </c>
      <c r="B120" s="71"/>
      <c r="C120" s="74" t="s">
        <v>381</v>
      </c>
      <c r="D120" s="74" t="s">
        <v>163</v>
      </c>
      <c r="E120" s="74" t="s">
        <v>349</v>
      </c>
      <c r="F120" s="74" t="s">
        <v>350</v>
      </c>
      <c r="G120" s="74" t="s">
        <v>145</v>
      </c>
      <c r="H120" s="214" t="s">
        <v>358</v>
      </c>
      <c r="I120" s="74" t="s">
        <v>352</v>
      </c>
      <c r="J120" s="74" t="s">
        <v>151</v>
      </c>
      <c r="K120" s="269">
        <v>45449</v>
      </c>
      <c r="L120" s="74">
        <v>4</v>
      </c>
      <c r="M120" s="74" t="s">
        <v>384</v>
      </c>
      <c r="N120" s="74" t="s">
        <v>380</v>
      </c>
      <c r="O120" s="220"/>
    </row>
    <row r="121" ht="40" hidden="1" customHeight="1" spans="1:15">
      <c r="A121" s="220">
        <f t="shared" si="1"/>
        <v>117</v>
      </c>
      <c r="B121" s="71"/>
      <c r="C121" s="74" t="s">
        <v>381</v>
      </c>
      <c r="D121" s="74" t="s">
        <v>33</v>
      </c>
      <c r="E121" s="74" t="s">
        <v>161</v>
      </c>
      <c r="F121" s="74" t="s">
        <v>385</v>
      </c>
      <c r="G121" s="74" t="s">
        <v>382</v>
      </c>
      <c r="H121" s="214" t="s">
        <v>386</v>
      </c>
      <c r="I121" s="74" t="s">
        <v>352</v>
      </c>
      <c r="J121" s="74" t="s">
        <v>151</v>
      </c>
      <c r="K121" s="269">
        <v>45453</v>
      </c>
      <c r="L121" s="74">
        <v>1</v>
      </c>
      <c r="M121" s="6" t="s">
        <v>174</v>
      </c>
      <c r="N121" s="294" t="s">
        <v>387</v>
      </c>
      <c r="O121" s="220"/>
    </row>
    <row r="122" ht="40" hidden="1" customHeight="1" spans="1:15">
      <c r="A122" s="220">
        <f t="shared" si="1"/>
        <v>118</v>
      </c>
      <c r="B122" s="71"/>
      <c r="C122" s="74" t="s">
        <v>381</v>
      </c>
      <c r="D122" s="6" t="s">
        <v>27</v>
      </c>
      <c r="E122" s="74" t="s">
        <v>360</v>
      </c>
      <c r="F122" s="74" t="s">
        <v>361</v>
      </c>
      <c r="G122" s="74" t="s">
        <v>145</v>
      </c>
      <c r="H122" s="74" t="s">
        <v>362</v>
      </c>
      <c r="I122" s="74" t="s">
        <v>352</v>
      </c>
      <c r="J122" s="74" t="s">
        <v>151</v>
      </c>
      <c r="K122" s="269">
        <v>45444</v>
      </c>
      <c r="L122" s="74">
        <v>1</v>
      </c>
      <c r="M122" s="74" t="s">
        <v>388</v>
      </c>
      <c r="N122" s="74" t="s">
        <v>384</v>
      </c>
      <c r="O122" s="220"/>
    </row>
    <row r="123" ht="40" hidden="1" customHeight="1" spans="1:15">
      <c r="A123" s="220">
        <f t="shared" si="1"/>
        <v>119</v>
      </c>
      <c r="B123" s="71"/>
      <c r="C123" s="74" t="s">
        <v>389</v>
      </c>
      <c r="D123" s="74" t="s">
        <v>390</v>
      </c>
      <c r="E123" s="74" t="s">
        <v>161</v>
      </c>
      <c r="F123" s="74" t="s">
        <v>385</v>
      </c>
      <c r="G123" s="74" t="s">
        <v>382</v>
      </c>
      <c r="H123" s="214" t="s">
        <v>391</v>
      </c>
      <c r="I123" s="74" t="s">
        <v>352</v>
      </c>
      <c r="J123" s="74" t="s">
        <v>151</v>
      </c>
      <c r="K123" s="269">
        <v>45450</v>
      </c>
      <c r="L123" s="74">
        <v>2</v>
      </c>
      <c r="M123" s="6" t="s">
        <v>174</v>
      </c>
      <c r="N123" s="295" t="s">
        <v>392</v>
      </c>
      <c r="O123" s="220"/>
    </row>
    <row r="124" ht="40" hidden="1" customHeight="1" spans="1:15">
      <c r="A124" s="220">
        <f t="shared" si="1"/>
        <v>120</v>
      </c>
      <c r="B124" s="71"/>
      <c r="C124" s="74" t="s">
        <v>389</v>
      </c>
      <c r="D124" s="74" t="s">
        <v>393</v>
      </c>
      <c r="E124" s="74" t="s">
        <v>161</v>
      </c>
      <c r="F124" s="74" t="s">
        <v>385</v>
      </c>
      <c r="G124" s="74" t="s">
        <v>145</v>
      </c>
      <c r="H124" s="214" t="s">
        <v>394</v>
      </c>
      <c r="I124" s="74" t="s">
        <v>352</v>
      </c>
      <c r="J124" s="74" t="s">
        <v>151</v>
      </c>
      <c r="K124" s="269">
        <v>45451</v>
      </c>
      <c r="L124" s="74">
        <v>2</v>
      </c>
      <c r="M124" s="296" t="s">
        <v>395</v>
      </c>
      <c r="N124" s="296" t="s">
        <v>395</v>
      </c>
      <c r="O124" s="220"/>
    </row>
    <row r="125" ht="40" hidden="1" customHeight="1" spans="1:15">
      <c r="A125" s="220">
        <f t="shared" si="1"/>
        <v>121</v>
      </c>
      <c r="B125" s="71"/>
      <c r="C125" s="74" t="s">
        <v>389</v>
      </c>
      <c r="D125" s="74" t="s">
        <v>396</v>
      </c>
      <c r="E125" s="74" t="s">
        <v>161</v>
      </c>
      <c r="F125" s="74" t="s">
        <v>385</v>
      </c>
      <c r="G125" s="74" t="s">
        <v>145</v>
      </c>
      <c r="H125" s="214" t="s">
        <v>397</v>
      </c>
      <c r="I125" s="74" t="s">
        <v>352</v>
      </c>
      <c r="J125" s="74" t="s">
        <v>151</v>
      </c>
      <c r="K125" s="269">
        <v>45452</v>
      </c>
      <c r="L125" s="74">
        <v>1</v>
      </c>
      <c r="M125" s="296" t="s">
        <v>398</v>
      </c>
      <c r="N125" s="296" t="s">
        <v>398</v>
      </c>
      <c r="O125" s="220"/>
    </row>
    <row r="126" ht="40" hidden="1" customHeight="1" spans="1:15">
      <c r="A126" s="220">
        <f t="shared" si="1"/>
        <v>122</v>
      </c>
      <c r="B126" s="71"/>
      <c r="C126" s="74" t="s">
        <v>389</v>
      </c>
      <c r="D126" s="74" t="s">
        <v>163</v>
      </c>
      <c r="E126" s="74" t="s">
        <v>349</v>
      </c>
      <c r="F126" s="74" t="s">
        <v>350</v>
      </c>
      <c r="G126" s="74" t="s">
        <v>145</v>
      </c>
      <c r="H126" s="214" t="s">
        <v>358</v>
      </c>
      <c r="I126" s="74" t="s">
        <v>352</v>
      </c>
      <c r="J126" s="74" t="s">
        <v>151</v>
      </c>
      <c r="K126" s="269">
        <v>45447</v>
      </c>
      <c r="L126" s="74">
        <v>3</v>
      </c>
      <c r="M126" s="74" t="s">
        <v>399</v>
      </c>
      <c r="N126" s="74" t="s">
        <v>388</v>
      </c>
      <c r="O126" s="220"/>
    </row>
    <row r="127" ht="40" hidden="1" customHeight="1" spans="1:15">
      <c r="A127" s="220">
        <f t="shared" si="1"/>
        <v>123</v>
      </c>
      <c r="B127" s="71"/>
      <c r="C127" s="74" t="s">
        <v>389</v>
      </c>
      <c r="D127" s="74" t="s">
        <v>400</v>
      </c>
      <c r="E127" s="74" t="s">
        <v>161</v>
      </c>
      <c r="F127" s="74" t="s">
        <v>368</v>
      </c>
      <c r="G127" s="74" t="s">
        <v>145</v>
      </c>
      <c r="H127" s="214" t="s">
        <v>401</v>
      </c>
      <c r="I127" s="74" t="s">
        <v>352</v>
      </c>
      <c r="J127" s="74" t="s">
        <v>151</v>
      </c>
      <c r="K127" s="269">
        <v>45455</v>
      </c>
      <c r="L127" s="74">
        <v>2</v>
      </c>
      <c r="M127" s="6" t="s">
        <v>149</v>
      </c>
      <c r="N127" s="74" t="s">
        <v>399</v>
      </c>
      <c r="O127" s="220"/>
    </row>
    <row r="128" s="250" customFormat="1" ht="40" hidden="1" customHeight="1" spans="1:15">
      <c r="A128" s="222">
        <f t="shared" si="1"/>
        <v>124</v>
      </c>
      <c r="B128" s="275"/>
      <c r="C128" s="260" t="s">
        <v>402</v>
      </c>
      <c r="D128" s="260" t="s">
        <v>27</v>
      </c>
      <c r="E128" s="263" t="s">
        <v>184</v>
      </c>
      <c r="F128" s="263" t="s">
        <v>172</v>
      </c>
      <c r="G128" s="263" t="s">
        <v>145</v>
      </c>
      <c r="H128" s="265" t="s">
        <v>403</v>
      </c>
      <c r="I128" s="270" t="s">
        <v>147</v>
      </c>
      <c r="J128" s="263" t="s">
        <v>404</v>
      </c>
      <c r="K128" s="222">
        <v>2024.06</v>
      </c>
      <c r="L128" s="263">
        <v>1</v>
      </c>
      <c r="M128" s="263" t="s">
        <v>149</v>
      </c>
      <c r="N128" s="263" t="s">
        <v>187</v>
      </c>
      <c r="O128" s="222"/>
    </row>
    <row r="129" s="250" customFormat="1" ht="40" hidden="1" customHeight="1" spans="1:15">
      <c r="A129" s="222">
        <f t="shared" si="1"/>
        <v>125</v>
      </c>
      <c r="B129" s="275"/>
      <c r="C129" s="260" t="s">
        <v>405</v>
      </c>
      <c r="D129" s="260" t="s">
        <v>27</v>
      </c>
      <c r="E129" s="263" t="s">
        <v>184</v>
      </c>
      <c r="F129" s="263" t="s">
        <v>172</v>
      </c>
      <c r="G129" s="263" t="s">
        <v>145</v>
      </c>
      <c r="H129" s="265" t="s">
        <v>403</v>
      </c>
      <c r="I129" s="270" t="s">
        <v>147</v>
      </c>
      <c r="J129" s="263" t="s">
        <v>404</v>
      </c>
      <c r="K129" s="222">
        <v>2024.06</v>
      </c>
      <c r="L129" s="263">
        <v>1</v>
      </c>
      <c r="M129" s="263" t="s">
        <v>149</v>
      </c>
      <c r="N129" s="263" t="s">
        <v>187</v>
      </c>
      <c r="O129" s="222"/>
    </row>
    <row r="130" ht="40" hidden="1" customHeight="1" spans="1:15">
      <c r="A130" s="220">
        <f t="shared" si="1"/>
        <v>126</v>
      </c>
      <c r="B130" s="71"/>
      <c r="C130" s="74" t="s">
        <v>405</v>
      </c>
      <c r="D130" s="74" t="s">
        <v>163</v>
      </c>
      <c r="E130" s="6" t="s">
        <v>200</v>
      </c>
      <c r="F130" s="6" t="s">
        <v>167</v>
      </c>
      <c r="G130" s="46" t="s">
        <v>161</v>
      </c>
      <c r="H130" s="7" t="s">
        <v>201</v>
      </c>
      <c r="I130" s="6" t="s">
        <v>155</v>
      </c>
      <c r="J130" s="6" t="s">
        <v>151</v>
      </c>
      <c r="K130" s="220">
        <v>2024.07</v>
      </c>
      <c r="L130" s="6">
        <v>1</v>
      </c>
      <c r="M130" s="6" t="s">
        <v>149</v>
      </c>
      <c r="N130" s="6" t="s">
        <v>202</v>
      </c>
      <c r="O130" s="220"/>
    </row>
    <row r="131" ht="40" hidden="1" customHeight="1" spans="1:15">
      <c r="A131" s="220">
        <f t="shared" ref="A131:A137" si="2">ROW()-4</f>
        <v>127</v>
      </c>
      <c r="B131" s="71"/>
      <c r="C131" s="74" t="s">
        <v>406</v>
      </c>
      <c r="D131" s="74" t="s">
        <v>29</v>
      </c>
      <c r="E131" s="46" t="s">
        <v>192</v>
      </c>
      <c r="F131" s="6" t="s">
        <v>303</v>
      </c>
      <c r="G131" s="46" t="s">
        <v>161</v>
      </c>
      <c r="H131" s="7" t="s">
        <v>407</v>
      </c>
      <c r="I131" s="6" t="s">
        <v>155</v>
      </c>
      <c r="J131" s="6" t="s">
        <v>151</v>
      </c>
      <c r="K131" s="220">
        <v>2024.07</v>
      </c>
      <c r="L131" s="6">
        <v>5</v>
      </c>
      <c r="M131" s="6" t="s">
        <v>149</v>
      </c>
      <c r="N131" s="6" t="s">
        <v>202</v>
      </c>
      <c r="O131" s="220"/>
    </row>
    <row r="132" ht="40" hidden="1" customHeight="1" spans="1:15">
      <c r="A132" s="220">
        <f t="shared" si="2"/>
        <v>128</v>
      </c>
      <c r="B132" s="71"/>
      <c r="C132" s="74" t="s">
        <v>406</v>
      </c>
      <c r="D132" s="74" t="s">
        <v>206</v>
      </c>
      <c r="E132" s="6" t="s">
        <v>207</v>
      </c>
      <c r="F132" s="6" t="s">
        <v>172</v>
      </c>
      <c r="G132" s="6" t="s">
        <v>145</v>
      </c>
      <c r="H132" s="7" t="s">
        <v>208</v>
      </c>
      <c r="I132" s="6" t="s">
        <v>155</v>
      </c>
      <c r="J132" s="6" t="s">
        <v>151</v>
      </c>
      <c r="K132" s="220">
        <v>2024.07</v>
      </c>
      <c r="L132" s="6">
        <v>10</v>
      </c>
      <c r="M132" s="6" t="s">
        <v>149</v>
      </c>
      <c r="N132" s="6" t="s">
        <v>202</v>
      </c>
      <c r="O132" s="220"/>
    </row>
    <row r="133" ht="40" hidden="1" customHeight="1" spans="1:15">
      <c r="A133" s="220">
        <f t="shared" si="2"/>
        <v>129</v>
      </c>
      <c r="B133" s="71"/>
      <c r="C133" s="74" t="s">
        <v>408</v>
      </c>
      <c r="D133" s="74" t="s">
        <v>31</v>
      </c>
      <c r="E133" s="6" t="s">
        <v>161</v>
      </c>
      <c r="F133" s="6" t="s">
        <v>172</v>
      </c>
      <c r="G133" s="6" t="s">
        <v>145</v>
      </c>
      <c r="H133" s="7" t="s">
        <v>173</v>
      </c>
      <c r="I133" s="6" t="s">
        <v>155</v>
      </c>
      <c r="J133" s="6" t="s">
        <v>151</v>
      </c>
      <c r="K133" s="220">
        <v>2024.07</v>
      </c>
      <c r="L133" s="6">
        <v>1</v>
      </c>
      <c r="M133" s="6" t="s">
        <v>174</v>
      </c>
      <c r="N133" s="6" t="s">
        <v>409</v>
      </c>
      <c r="O133" s="220"/>
    </row>
    <row r="134" ht="40" hidden="1" customHeight="1" spans="1:15">
      <c r="A134" s="220">
        <f t="shared" si="2"/>
        <v>130</v>
      </c>
      <c r="B134" s="71"/>
      <c r="C134" s="74" t="s">
        <v>405</v>
      </c>
      <c r="D134" s="74" t="s">
        <v>31</v>
      </c>
      <c r="E134" s="6" t="s">
        <v>161</v>
      </c>
      <c r="F134" s="6" t="s">
        <v>172</v>
      </c>
      <c r="G134" s="6" t="s">
        <v>145</v>
      </c>
      <c r="H134" s="7" t="s">
        <v>173</v>
      </c>
      <c r="I134" s="6" t="s">
        <v>155</v>
      </c>
      <c r="J134" s="6" t="s">
        <v>151</v>
      </c>
      <c r="K134" s="220">
        <v>2024.07</v>
      </c>
      <c r="L134" s="6">
        <v>1</v>
      </c>
      <c r="M134" s="6" t="s">
        <v>174</v>
      </c>
      <c r="N134" s="6" t="s">
        <v>409</v>
      </c>
      <c r="O134" s="220"/>
    </row>
    <row r="135" ht="40" hidden="1" customHeight="1" spans="1:15">
      <c r="A135" s="220">
        <f t="shared" si="2"/>
        <v>131</v>
      </c>
      <c r="B135" s="71"/>
      <c r="C135" s="6" t="s">
        <v>410</v>
      </c>
      <c r="D135" s="6" t="s">
        <v>33</v>
      </c>
      <c r="E135" s="6" t="s">
        <v>161</v>
      </c>
      <c r="F135" s="6" t="s">
        <v>172</v>
      </c>
      <c r="G135" s="46" t="s">
        <v>161</v>
      </c>
      <c r="H135" s="7" t="s">
        <v>411</v>
      </c>
      <c r="I135" s="6" t="s">
        <v>155</v>
      </c>
      <c r="J135" s="6" t="s">
        <v>151</v>
      </c>
      <c r="K135" s="220">
        <v>2024.07</v>
      </c>
      <c r="L135" s="6">
        <v>4</v>
      </c>
      <c r="M135" s="6" t="s">
        <v>174</v>
      </c>
      <c r="N135" s="6" t="s">
        <v>412</v>
      </c>
      <c r="O135" s="220"/>
    </row>
    <row r="136" ht="40" hidden="1" customHeight="1" spans="1:15">
      <c r="A136" s="220">
        <f t="shared" si="2"/>
        <v>132</v>
      </c>
      <c r="B136" s="71"/>
      <c r="C136" s="6" t="s">
        <v>413</v>
      </c>
      <c r="D136" s="6" t="s">
        <v>32</v>
      </c>
      <c r="E136" s="6" t="s">
        <v>161</v>
      </c>
      <c r="F136" s="6" t="s">
        <v>178</v>
      </c>
      <c r="G136" s="46" t="s">
        <v>161</v>
      </c>
      <c r="H136" s="7" t="s">
        <v>179</v>
      </c>
      <c r="I136" s="6" t="s">
        <v>155</v>
      </c>
      <c r="J136" s="6" t="s">
        <v>151</v>
      </c>
      <c r="K136" s="220">
        <v>2024.07</v>
      </c>
      <c r="L136" s="6">
        <v>1</v>
      </c>
      <c r="M136" s="6" t="s">
        <v>174</v>
      </c>
      <c r="N136" s="6" t="s">
        <v>414</v>
      </c>
      <c r="O136" s="220"/>
    </row>
    <row r="137" ht="40" hidden="1" customHeight="1" spans="1:15">
      <c r="A137" s="220">
        <f t="shared" si="2"/>
        <v>133</v>
      </c>
      <c r="B137" s="71"/>
      <c r="C137" s="6" t="s">
        <v>406</v>
      </c>
      <c r="D137" s="6" t="s">
        <v>34</v>
      </c>
      <c r="E137" s="6" t="s">
        <v>161</v>
      </c>
      <c r="F137" s="6" t="s">
        <v>178</v>
      </c>
      <c r="G137" s="46" t="s">
        <v>161</v>
      </c>
      <c r="H137" s="7" t="s">
        <v>415</v>
      </c>
      <c r="I137" s="6" t="s">
        <v>155</v>
      </c>
      <c r="J137" s="6" t="s">
        <v>151</v>
      </c>
      <c r="K137" s="220">
        <v>2024.07</v>
      </c>
      <c r="L137" s="6">
        <v>5</v>
      </c>
      <c r="M137" s="6" t="s">
        <v>174</v>
      </c>
      <c r="N137" s="6" t="s">
        <v>416</v>
      </c>
      <c r="O137" s="220"/>
    </row>
    <row r="138" s="250" customFormat="1" ht="40" hidden="1" customHeight="1" spans="1:15">
      <c r="A138" s="222">
        <v>1</v>
      </c>
      <c r="B138" s="275" t="s">
        <v>72</v>
      </c>
      <c r="C138" s="263" t="s">
        <v>39</v>
      </c>
      <c r="D138" s="263" t="s">
        <v>18</v>
      </c>
      <c r="E138" s="263" t="s">
        <v>184</v>
      </c>
      <c r="F138" s="263" t="s">
        <v>417</v>
      </c>
      <c r="G138" s="264" t="s">
        <v>145</v>
      </c>
      <c r="H138" s="265" t="s">
        <v>418</v>
      </c>
      <c r="I138" s="263" t="s">
        <v>147</v>
      </c>
      <c r="J138" s="263" t="s">
        <v>419</v>
      </c>
      <c r="K138" s="301">
        <v>2024.1</v>
      </c>
      <c r="L138" s="263">
        <v>1</v>
      </c>
      <c r="M138" s="263" t="s">
        <v>149</v>
      </c>
      <c r="N138" s="263" t="s">
        <v>187</v>
      </c>
      <c r="O138" s="222"/>
    </row>
    <row r="139" s="250" customFormat="1" ht="40" customHeight="1" spans="1:15">
      <c r="A139" s="222">
        <v>2</v>
      </c>
      <c r="B139" s="275"/>
      <c r="C139" s="263" t="s">
        <v>41</v>
      </c>
      <c r="D139" s="263" t="s">
        <v>420</v>
      </c>
      <c r="E139" s="263" t="s">
        <v>184</v>
      </c>
      <c r="F139" s="263" t="s">
        <v>167</v>
      </c>
      <c r="G139" s="264" t="s">
        <v>161</v>
      </c>
      <c r="H139" s="265" t="s">
        <v>421</v>
      </c>
      <c r="I139" s="263" t="s">
        <v>147</v>
      </c>
      <c r="J139" s="263" t="s">
        <v>419</v>
      </c>
      <c r="K139" s="222">
        <v>2024.08</v>
      </c>
      <c r="L139" s="270">
        <v>1</v>
      </c>
      <c r="M139" s="263" t="s">
        <v>149</v>
      </c>
      <c r="N139" s="263" t="s">
        <v>187</v>
      </c>
      <c r="O139" s="222"/>
    </row>
    <row r="140" s="250" customFormat="1" ht="40" customHeight="1" spans="1:15">
      <c r="A140" s="222">
        <v>3</v>
      </c>
      <c r="B140" s="275"/>
      <c r="C140" s="263" t="s">
        <v>41</v>
      </c>
      <c r="D140" s="263" t="s">
        <v>422</v>
      </c>
      <c r="E140" s="263" t="s">
        <v>192</v>
      </c>
      <c r="F140" s="263" t="s">
        <v>144</v>
      </c>
      <c r="G140" s="264" t="s">
        <v>161</v>
      </c>
      <c r="H140" s="265" t="s">
        <v>423</v>
      </c>
      <c r="I140" s="263" t="s">
        <v>147</v>
      </c>
      <c r="J140" s="263" t="s">
        <v>404</v>
      </c>
      <c r="K140" s="222">
        <v>2024.07</v>
      </c>
      <c r="L140" s="270">
        <v>1</v>
      </c>
      <c r="M140" s="263" t="s">
        <v>149</v>
      </c>
      <c r="N140" s="263" t="s">
        <v>187</v>
      </c>
      <c r="O140" s="222"/>
    </row>
    <row r="141" ht="40" hidden="1" customHeight="1" spans="1:15">
      <c r="A141" s="220">
        <v>4</v>
      </c>
      <c r="B141" s="71"/>
      <c r="C141" s="6" t="s">
        <v>42</v>
      </c>
      <c r="D141" s="6" t="s">
        <v>424</v>
      </c>
      <c r="E141" s="6" t="s">
        <v>184</v>
      </c>
      <c r="F141" s="6" t="s">
        <v>144</v>
      </c>
      <c r="G141" s="46" t="s">
        <v>161</v>
      </c>
      <c r="H141" s="7" t="s">
        <v>425</v>
      </c>
      <c r="I141" s="6" t="s">
        <v>155</v>
      </c>
      <c r="J141" s="6" t="s">
        <v>151</v>
      </c>
      <c r="K141" s="220">
        <v>2024.07</v>
      </c>
      <c r="L141" s="6">
        <v>3</v>
      </c>
      <c r="M141" s="6" t="s">
        <v>149</v>
      </c>
      <c r="N141" s="6" t="s">
        <v>187</v>
      </c>
      <c r="O141" s="220"/>
    </row>
    <row r="142" s="250" customFormat="1" ht="40" hidden="1" customHeight="1" spans="1:16">
      <c r="A142" s="222">
        <v>5</v>
      </c>
      <c r="B142" s="275"/>
      <c r="C142" s="263" t="s">
        <v>191</v>
      </c>
      <c r="D142" s="263" t="s">
        <v>426</v>
      </c>
      <c r="E142" s="263" t="s">
        <v>184</v>
      </c>
      <c r="F142" s="263" t="s">
        <v>167</v>
      </c>
      <c r="G142" s="264" t="s">
        <v>145</v>
      </c>
      <c r="H142" s="265" t="s">
        <v>427</v>
      </c>
      <c r="I142" s="263" t="s">
        <v>147</v>
      </c>
      <c r="J142" s="263" t="s">
        <v>419</v>
      </c>
      <c r="K142" s="222">
        <v>2024.08</v>
      </c>
      <c r="L142" s="263">
        <v>3</v>
      </c>
      <c r="M142" s="263" t="s">
        <v>149</v>
      </c>
      <c r="N142" s="263" t="s">
        <v>187</v>
      </c>
      <c r="O142" s="222"/>
      <c r="P142" s="249" t="s">
        <v>151</v>
      </c>
    </row>
    <row r="143" s="250" customFormat="1" ht="40" hidden="1" customHeight="1" spans="1:16">
      <c r="A143" s="222">
        <v>6</v>
      </c>
      <c r="B143" s="275"/>
      <c r="C143" s="263" t="s">
        <v>191</v>
      </c>
      <c r="D143" s="263" t="s">
        <v>428</v>
      </c>
      <c r="E143" s="263" t="s">
        <v>184</v>
      </c>
      <c r="F143" s="263" t="s">
        <v>167</v>
      </c>
      <c r="G143" s="264" t="s">
        <v>145</v>
      </c>
      <c r="H143" s="265" t="s">
        <v>429</v>
      </c>
      <c r="I143" s="263" t="s">
        <v>147</v>
      </c>
      <c r="J143" s="263" t="s">
        <v>419</v>
      </c>
      <c r="K143" s="222">
        <v>2024.08</v>
      </c>
      <c r="L143" s="263">
        <v>2</v>
      </c>
      <c r="M143" s="263" t="s">
        <v>149</v>
      </c>
      <c r="N143" s="263" t="s">
        <v>187</v>
      </c>
      <c r="O143" s="222"/>
      <c r="P143" s="249" t="s">
        <v>151</v>
      </c>
    </row>
    <row r="144" ht="40" hidden="1" customHeight="1" spans="1:15">
      <c r="A144" s="220">
        <v>7</v>
      </c>
      <c r="B144" s="71"/>
      <c r="C144" s="6" t="s">
        <v>74</v>
      </c>
      <c r="D144" s="6" t="s">
        <v>27</v>
      </c>
      <c r="E144" s="6" t="s">
        <v>430</v>
      </c>
      <c r="F144" s="6" t="s">
        <v>167</v>
      </c>
      <c r="G144" s="46" t="s">
        <v>145</v>
      </c>
      <c r="H144" s="7" t="s">
        <v>431</v>
      </c>
      <c r="I144" s="6" t="s">
        <v>155</v>
      </c>
      <c r="J144" s="6" t="s">
        <v>404</v>
      </c>
      <c r="K144" s="220">
        <v>2024.08</v>
      </c>
      <c r="L144" s="6">
        <v>1</v>
      </c>
      <c r="M144" s="6" t="s">
        <v>149</v>
      </c>
      <c r="N144" s="6" t="s">
        <v>187</v>
      </c>
      <c r="O144" s="220"/>
    </row>
    <row r="145" ht="40" hidden="1" customHeight="1" spans="1:15">
      <c r="A145" s="220">
        <v>8</v>
      </c>
      <c r="B145" s="71"/>
      <c r="C145" s="6" t="s">
        <v>432</v>
      </c>
      <c r="D145" s="6" t="s">
        <v>28</v>
      </c>
      <c r="E145" s="6" t="s">
        <v>200</v>
      </c>
      <c r="F145" s="6" t="s">
        <v>167</v>
      </c>
      <c r="G145" s="46" t="s">
        <v>161</v>
      </c>
      <c r="H145" s="7" t="s">
        <v>433</v>
      </c>
      <c r="I145" s="6" t="s">
        <v>155</v>
      </c>
      <c r="J145" s="6" t="s">
        <v>151</v>
      </c>
      <c r="K145" s="220">
        <v>2024.06</v>
      </c>
      <c r="L145" s="6">
        <v>25</v>
      </c>
      <c r="M145" s="6" t="s">
        <v>149</v>
      </c>
      <c r="N145" s="6" t="s">
        <v>187</v>
      </c>
      <c r="O145" s="220"/>
    </row>
    <row r="146" ht="40" hidden="1" customHeight="1" spans="1:15">
      <c r="A146" s="220">
        <v>9</v>
      </c>
      <c r="B146" s="71"/>
      <c r="C146" s="6" t="s">
        <v>432</v>
      </c>
      <c r="D146" s="6" t="s">
        <v>29</v>
      </c>
      <c r="E146" s="46" t="s">
        <v>192</v>
      </c>
      <c r="F146" s="6" t="s">
        <v>303</v>
      </c>
      <c r="G146" s="46" t="s">
        <v>161</v>
      </c>
      <c r="H146" s="7" t="s">
        <v>434</v>
      </c>
      <c r="I146" s="6" t="s">
        <v>155</v>
      </c>
      <c r="J146" s="6" t="s">
        <v>151</v>
      </c>
      <c r="K146" s="220">
        <v>2024.07</v>
      </c>
      <c r="L146" s="6">
        <v>5</v>
      </c>
      <c r="M146" s="6" t="s">
        <v>149</v>
      </c>
      <c r="N146" s="6" t="s">
        <v>187</v>
      </c>
      <c r="O146" s="220"/>
    </row>
    <row r="147" ht="40" hidden="1" customHeight="1" spans="1:15">
      <c r="A147" s="220">
        <v>10</v>
      </c>
      <c r="B147" s="71"/>
      <c r="C147" s="6" t="s">
        <v>435</v>
      </c>
      <c r="D147" s="6" t="s">
        <v>30</v>
      </c>
      <c r="E147" s="6" t="s">
        <v>207</v>
      </c>
      <c r="F147" s="6" t="s">
        <v>172</v>
      </c>
      <c r="G147" s="6" t="s">
        <v>145</v>
      </c>
      <c r="H147" s="7" t="s">
        <v>208</v>
      </c>
      <c r="I147" s="6" t="s">
        <v>155</v>
      </c>
      <c r="J147" s="6" t="s">
        <v>151</v>
      </c>
      <c r="K147" s="220">
        <v>2024.08</v>
      </c>
      <c r="L147" s="6">
        <v>55</v>
      </c>
      <c r="M147" s="6" t="s">
        <v>149</v>
      </c>
      <c r="N147" s="6" t="s">
        <v>436</v>
      </c>
      <c r="O147" s="220"/>
    </row>
    <row r="148" ht="40" hidden="1" customHeight="1" spans="1:15">
      <c r="A148" s="220">
        <v>11</v>
      </c>
      <c r="B148" s="71"/>
      <c r="C148" s="6" t="s">
        <v>437</v>
      </c>
      <c r="D148" s="6" t="s">
        <v>31</v>
      </c>
      <c r="E148" s="6" t="s">
        <v>161</v>
      </c>
      <c r="F148" s="6" t="s">
        <v>172</v>
      </c>
      <c r="G148" s="6" t="s">
        <v>145</v>
      </c>
      <c r="H148" s="7" t="s">
        <v>173</v>
      </c>
      <c r="I148" s="6" t="s">
        <v>155</v>
      </c>
      <c r="J148" s="6" t="s">
        <v>151</v>
      </c>
      <c r="K148" s="220">
        <v>2024.07</v>
      </c>
      <c r="L148" s="6">
        <v>15</v>
      </c>
      <c r="M148" s="6" t="s">
        <v>438</v>
      </c>
      <c r="N148" s="6" t="s">
        <v>187</v>
      </c>
      <c r="O148" s="220"/>
    </row>
    <row r="149" ht="40" hidden="1" customHeight="1" spans="1:15">
      <c r="A149" s="220">
        <v>12</v>
      </c>
      <c r="B149" s="71"/>
      <c r="C149" s="6" t="s">
        <v>437</v>
      </c>
      <c r="D149" s="6" t="s">
        <v>33</v>
      </c>
      <c r="E149" s="6" t="s">
        <v>161</v>
      </c>
      <c r="F149" s="6" t="s">
        <v>172</v>
      </c>
      <c r="G149" s="46" t="s">
        <v>161</v>
      </c>
      <c r="H149" s="7" t="s">
        <v>176</v>
      </c>
      <c r="I149" s="6" t="s">
        <v>155</v>
      </c>
      <c r="J149" s="6" t="s">
        <v>151</v>
      </c>
      <c r="K149" s="220">
        <v>2024.07</v>
      </c>
      <c r="L149" s="6">
        <v>8</v>
      </c>
      <c r="M149" s="6" t="s">
        <v>438</v>
      </c>
      <c r="N149" s="6" t="s">
        <v>187</v>
      </c>
      <c r="O149" s="220"/>
    </row>
    <row r="150" ht="40" hidden="1" customHeight="1" spans="1:15">
      <c r="A150" s="220">
        <v>13</v>
      </c>
      <c r="B150" s="71"/>
      <c r="C150" s="6" t="s">
        <v>437</v>
      </c>
      <c r="D150" s="6" t="s">
        <v>34</v>
      </c>
      <c r="E150" s="6" t="s">
        <v>161</v>
      </c>
      <c r="F150" s="6" t="s">
        <v>172</v>
      </c>
      <c r="G150" s="46" t="s">
        <v>161</v>
      </c>
      <c r="H150" s="7" t="s">
        <v>176</v>
      </c>
      <c r="I150" s="6" t="s">
        <v>155</v>
      </c>
      <c r="J150" s="6" t="s">
        <v>151</v>
      </c>
      <c r="K150" s="220">
        <v>2024.07</v>
      </c>
      <c r="L150" s="6">
        <v>5</v>
      </c>
      <c r="M150" s="6" t="s">
        <v>438</v>
      </c>
      <c r="N150" s="6" t="s">
        <v>187</v>
      </c>
      <c r="O150" s="220"/>
    </row>
    <row r="151" ht="40" hidden="1" customHeight="1" spans="1:15">
      <c r="A151" s="220">
        <v>14</v>
      </c>
      <c r="B151" s="76"/>
      <c r="C151" s="6" t="s">
        <v>437</v>
      </c>
      <c r="D151" s="6" t="s">
        <v>32</v>
      </c>
      <c r="E151" s="6" t="s">
        <v>161</v>
      </c>
      <c r="F151" s="6" t="s">
        <v>178</v>
      </c>
      <c r="G151" s="46" t="s">
        <v>161</v>
      </c>
      <c r="H151" s="7" t="s">
        <v>179</v>
      </c>
      <c r="I151" s="6" t="s">
        <v>155</v>
      </c>
      <c r="J151" s="6" t="s">
        <v>151</v>
      </c>
      <c r="K151" s="220">
        <v>2024.07</v>
      </c>
      <c r="L151" s="6">
        <v>7</v>
      </c>
      <c r="M151" s="6" t="s">
        <v>438</v>
      </c>
      <c r="N151" s="6" t="s">
        <v>187</v>
      </c>
      <c r="O151" s="220"/>
    </row>
    <row r="152" s="251" customFormat="1" ht="40" hidden="1" customHeight="1" spans="1:15">
      <c r="A152" s="297">
        <v>1</v>
      </c>
      <c r="B152" s="274" t="s">
        <v>86</v>
      </c>
      <c r="C152" s="298" t="s">
        <v>41</v>
      </c>
      <c r="D152" s="263" t="s">
        <v>439</v>
      </c>
      <c r="E152" s="263" t="s">
        <v>143</v>
      </c>
      <c r="F152" s="263" t="s">
        <v>144</v>
      </c>
      <c r="G152" s="263" t="s">
        <v>161</v>
      </c>
      <c r="H152" s="265" t="s">
        <v>440</v>
      </c>
      <c r="I152" s="263" t="s">
        <v>441</v>
      </c>
      <c r="J152" s="263" t="s">
        <v>148</v>
      </c>
      <c r="K152" s="222">
        <v>2024.06</v>
      </c>
      <c r="L152" s="263">
        <v>1</v>
      </c>
      <c r="M152" s="302"/>
      <c r="N152" s="263" t="s">
        <v>187</v>
      </c>
      <c r="O152" s="303"/>
    </row>
    <row r="153" s="251" customFormat="1" ht="40" hidden="1" customHeight="1" spans="1:15">
      <c r="A153" s="297">
        <v>2</v>
      </c>
      <c r="B153" s="275"/>
      <c r="C153" s="298" t="s">
        <v>41</v>
      </c>
      <c r="D153" s="263" t="s">
        <v>442</v>
      </c>
      <c r="E153" s="263" t="s">
        <v>143</v>
      </c>
      <c r="F153" s="263" t="s">
        <v>144</v>
      </c>
      <c r="G153" s="263" t="s">
        <v>161</v>
      </c>
      <c r="H153" s="299" t="s">
        <v>443</v>
      </c>
      <c r="I153" s="263" t="s">
        <v>441</v>
      </c>
      <c r="J153" s="263" t="s">
        <v>148</v>
      </c>
      <c r="K153" s="222">
        <v>2024.06</v>
      </c>
      <c r="L153" s="263">
        <v>1</v>
      </c>
      <c r="M153" s="303"/>
      <c r="N153" s="263" t="s">
        <v>187</v>
      </c>
      <c r="O153" s="303"/>
    </row>
    <row r="154" s="252" customFormat="1" ht="40" hidden="1" customHeight="1" spans="1:15">
      <c r="A154" s="300">
        <v>3</v>
      </c>
      <c r="B154" s="71"/>
      <c r="C154" s="79" t="s">
        <v>42</v>
      </c>
      <c r="D154" s="6" t="s">
        <v>234</v>
      </c>
      <c r="E154" s="6" t="s">
        <v>143</v>
      </c>
      <c r="F154" s="6" t="s">
        <v>144</v>
      </c>
      <c r="G154" s="6" t="s">
        <v>161</v>
      </c>
      <c r="H154" s="7" t="s">
        <v>444</v>
      </c>
      <c r="I154" s="6" t="s">
        <v>155</v>
      </c>
      <c r="J154" s="6" t="s">
        <v>445</v>
      </c>
      <c r="K154" s="220">
        <v>2024.06</v>
      </c>
      <c r="L154" s="6">
        <v>1</v>
      </c>
      <c r="M154" s="304"/>
      <c r="N154" s="6" t="s">
        <v>446</v>
      </c>
      <c r="O154" s="305"/>
    </row>
    <row r="155" s="251" customFormat="1" ht="40" hidden="1" customHeight="1" spans="1:15">
      <c r="A155" s="297">
        <v>4</v>
      </c>
      <c r="B155" s="275"/>
      <c r="C155" s="298" t="s">
        <v>43</v>
      </c>
      <c r="D155" s="263" t="s">
        <v>163</v>
      </c>
      <c r="E155" s="263" t="s">
        <v>143</v>
      </c>
      <c r="F155" s="263" t="s">
        <v>144</v>
      </c>
      <c r="G155" s="263" t="s">
        <v>161</v>
      </c>
      <c r="H155" s="265" t="s">
        <v>447</v>
      </c>
      <c r="I155" s="263" t="s">
        <v>441</v>
      </c>
      <c r="J155" s="263" t="s">
        <v>448</v>
      </c>
      <c r="K155" s="222">
        <v>2024.06</v>
      </c>
      <c r="L155" s="263">
        <v>3</v>
      </c>
      <c r="M155" s="302"/>
      <c r="N155" s="263" t="s">
        <v>449</v>
      </c>
      <c r="O155" s="303"/>
    </row>
    <row r="156" s="253" customFormat="1" ht="40" hidden="1" customHeight="1" spans="1:15">
      <c r="A156" s="297">
        <v>5</v>
      </c>
      <c r="B156" s="275"/>
      <c r="C156" s="298" t="s">
        <v>44</v>
      </c>
      <c r="D156" s="263" t="s">
        <v>29</v>
      </c>
      <c r="E156" s="263" t="s">
        <v>143</v>
      </c>
      <c r="F156" s="263" t="s">
        <v>167</v>
      </c>
      <c r="G156" s="263" t="s">
        <v>161</v>
      </c>
      <c r="H156" s="265" t="s">
        <v>450</v>
      </c>
      <c r="I156" s="263" t="s">
        <v>441</v>
      </c>
      <c r="J156" s="263" t="s">
        <v>448</v>
      </c>
      <c r="K156" s="222">
        <v>2024.06</v>
      </c>
      <c r="L156" s="263">
        <v>1</v>
      </c>
      <c r="M156" s="263"/>
      <c r="N156" s="263" t="s">
        <v>451</v>
      </c>
      <c r="O156" s="303"/>
    </row>
    <row r="157" s="253" customFormat="1" ht="40" hidden="1" customHeight="1" spans="1:15">
      <c r="A157" s="297">
        <v>6</v>
      </c>
      <c r="B157" s="275"/>
      <c r="C157" s="298" t="s">
        <v>452</v>
      </c>
      <c r="D157" s="263" t="s">
        <v>234</v>
      </c>
      <c r="E157" s="298" t="s">
        <v>143</v>
      </c>
      <c r="F157" s="298" t="s">
        <v>417</v>
      </c>
      <c r="G157" s="298" t="s">
        <v>161</v>
      </c>
      <c r="H157" s="265" t="s">
        <v>453</v>
      </c>
      <c r="I157" s="263" t="s">
        <v>441</v>
      </c>
      <c r="J157" s="263" t="s">
        <v>148</v>
      </c>
      <c r="K157" s="222">
        <v>2024.06</v>
      </c>
      <c r="L157" s="263">
        <v>1</v>
      </c>
      <c r="M157" s="263"/>
      <c r="N157" s="263" t="s">
        <v>451</v>
      </c>
      <c r="O157" s="303"/>
    </row>
    <row r="158" s="253" customFormat="1" ht="40" hidden="1" customHeight="1" spans="1:15">
      <c r="A158" s="297">
        <v>7</v>
      </c>
      <c r="B158" s="275"/>
      <c r="C158" s="298" t="s">
        <v>452</v>
      </c>
      <c r="D158" s="263" t="s">
        <v>163</v>
      </c>
      <c r="E158" s="298" t="s">
        <v>143</v>
      </c>
      <c r="F158" s="298" t="s">
        <v>417</v>
      </c>
      <c r="G158" s="298" t="s">
        <v>161</v>
      </c>
      <c r="H158" s="265" t="s">
        <v>454</v>
      </c>
      <c r="I158" s="263" t="s">
        <v>441</v>
      </c>
      <c r="J158" s="263" t="s">
        <v>148</v>
      </c>
      <c r="K158" s="222">
        <v>2024.06</v>
      </c>
      <c r="L158" s="263">
        <v>2</v>
      </c>
      <c r="M158" s="263"/>
      <c r="N158" s="263" t="s">
        <v>451</v>
      </c>
      <c r="O158" s="303"/>
    </row>
    <row r="159" s="253" customFormat="1" ht="40" hidden="1" customHeight="1" spans="1:15">
      <c r="A159" s="297">
        <v>8</v>
      </c>
      <c r="B159" s="275"/>
      <c r="C159" s="298" t="s">
        <v>452</v>
      </c>
      <c r="D159" s="263" t="s">
        <v>29</v>
      </c>
      <c r="E159" s="298" t="s">
        <v>143</v>
      </c>
      <c r="F159" s="298" t="s">
        <v>417</v>
      </c>
      <c r="G159" s="298" t="s">
        <v>161</v>
      </c>
      <c r="H159" s="265" t="s">
        <v>455</v>
      </c>
      <c r="I159" s="263" t="s">
        <v>441</v>
      </c>
      <c r="J159" s="263" t="s">
        <v>148</v>
      </c>
      <c r="K159" s="222">
        <v>2024.06</v>
      </c>
      <c r="L159" s="263">
        <v>1</v>
      </c>
      <c r="M159" s="263"/>
      <c r="N159" s="263" t="s">
        <v>451</v>
      </c>
      <c r="O159" s="303"/>
    </row>
    <row r="160" s="251" customFormat="1" ht="40" hidden="1" customHeight="1" spans="1:15">
      <c r="A160" s="297">
        <v>9</v>
      </c>
      <c r="B160" s="275"/>
      <c r="C160" s="298" t="s">
        <v>88</v>
      </c>
      <c r="D160" s="263" t="s">
        <v>28</v>
      </c>
      <c r="E160" s="263" t="s">
        <v>143</v>
      </c>
      <c r="F160" s="263" t="s">
        <v>144</v>
      </c>
      <c r="G160" s="263" t="s">
        <v>161</v>
      </c>
      <c r="H160" s="265" t="s">
        <v>456</v>
      </c>
      <c r="I160" s="263" t="s">
        <v>441</v>
      </c>
      <c r="J160" s="263" t="s">
        <v>457</v>
      </c>
      <c r="K160" s="222">
        <v>2024.06</v>
      </c>
      <c r="L160" s="263">
        <v>1</v>
      </c>
      <c r="M160" s="263"/>
      <c r="N160" s="263" t="s">
        <v>451</v>
      </c>
      <c r="O160" s="222"/>
    </row>
    <row r="161" s="254" customFormat="1" ht="40" hidden="1" customHeight="1" spans="1:15">
      <c r="A161" s="297">
        <v>10</v>
      </c>
      <c r="B161" s="275"/>
      <c r="C161" s="298" t="s">
        <v>88</v>
      </c>
      <c r="D161" s="263" t="s">
        <v>28</v>
      </c>
      <c r="E161" s="263" t="s">
        <v>143</v>
      </c>
      <c r="F161" s="263" t="s">
        <v>144</v>
      </c>
      <c r="G161" s="263" t="s">
        <v>161</v>
      </c>
      <c r="H161" s="265" t="s">
        <v>456</v>
      </c>
      <c r="I161" s="263" t="s">
        <v>441</v>
      </c>
      <c r="J161" s="263" t="s">
        <v>445</v>
      </c>
      <c r="K161" s="222">
        <v>2024.07</v>
      </c>
      <c r="L161" s="263">
        <v>1</v>
      </c>
      <c r="M161" s="263"/>
      <c r="N161" s="263" t="s">
        <v>451</v>
      </c>
      <c r="O161" s="222"/>
    </row>
    <row r="162" s="254" customFormat="1" ht="40" hidden="1" customHeight="1" spans="1:15">
      <c r="A162" s="297">
        <v>11</v>
      </c>
      <c r="B162" s="275"/>
      <c r="C162" s="298" t="s">
        <v>88</v>
      </c>
      <c r="D162" s="263" t="s">
        <v>29</v>
      </c>
      <c r="E162" s="263" t="s">
        <v>200</v>
      </c>
      <c r="F162" s="263" t="s">
        <v>167</v>
      </c>
      <c r="G162" s="263" t="s">
        <v>161</v>
      </c>
      <c r="H162" s="265" t="s">
        <v>450</v>
      </c>
      <c r="I162" s="263" t="s">
        <v>441</v>
      </c>
      <c r="J162" s="263" t="s">
        <v>448</v>
      </c>
      <c r="K162" s="222">
        <v>2024.06</v>
      </c>
      <c r="L162" s="263">
        <v>1</v>
      </c>
      <c r="M162" s="263"/>
      <c r="N162" s="263" t="s">
        <v>458</v>
      </c>
      <c r="O162" s="222"/>
    </row>
    <row r="163" s="255" customFormat="1" ht="40" hidden="1" customHeight="1" spans="1:15">
      <c r="A163" s="300">
        <v>12</v>
      </c>
      <c r="B163" s="71"/>
      <c r="C163" s="79" t="s">
        <v>88</v>
      </c>
      <c r="D163" s="6" t="s">
        <v>206</v>
      </c>
      <c r="E163" s="6" t="s">
        <v>161</v>
      </c>
      <c r="F163" s="6" t="s">
        <v>459</v>
      </c>
      <c r="G163" s="6" t="s">
        <v>145</v>
      </c>
      <c r="H163" s="7" t="s">
        <v>460</v>
      </c>
      <c r="I163" s="6" t="s">
        <v>155</v>
      </c>
      <c r="J163" s="6" t="s">
        <v>445</v>
      </c>
      <c r="K163" s="220">
        <v>2024.06</v>
      </c>
      <c r="L163" s="6">
        <v>1</v>
      </c>
      <c r="M163" s="6"/>
      <c r="N163" s="6" t="s">
        <v>451</v>
      </c>
      <c r="O163" s="220"/>
    </row>
    <row r="164" s="253" customFormat="1" ht="40" hidden="1" customHeight="1" spans="1:15">
      <c r="A164" s="297">
        <v>13</v>
      </c>
      <c r="B164" s="275"/>
      <c r="C164" s="298" t="s">
        <v>89</v>
      </c>
      <c r="D164" s="263" t="s">
        <v>28</v>
      </c>
      <c r="E164" s="263" t="s">
        <v>143</v>
      </c>
      <c r="F164" s="263" t="s">
        <v>144</v>
      </c>
      <c r="G164" s="263" t="s">
        <v>161</v>
      </c>
      <c r="H164" s="265" t="s">
        <v>456</v>
      </c>
      <c r="I164" s="263" t="s">
        <v>461</v>
      </c>
      <c r="J164" s="263" t="s">
        <v>457</v>
      </c>
      <c r="K164" s="222">
        <v>2024.06</v>
      </c>
      <c r="L164" s="263">
        <v>1</v>
      </c>
      <c r="M164" s="263"/>
      <c r="N164" s="263" t="s">
        <v>451</v>
      </c>
      <c r="O164" s="303"/>
    </row>
    <row r="165" s="256" customFormat="1" ht="40" hidden="1" customHeight="1" spans="1:15">
      <c r="A165" s="300">
        <v>14</v>
      </c>
      <c r="B165" s="71"/>
      <c r="C165" s="79" t="s">
        <v>89</v>
      </c>
      <c r="D165" s="6" t="s">
        <v>28</v>
      </c>
      <c r="E165" s="6" t="s">
        <v>143</v>
      </c>
      <c r="F165" s="6" t="s">
        <v>144</v>
      </c>
      <c r="G165" s="6" t="s">
        <v>161</v>
      </c>
      <c r="H165" s="7" t="s">
        <v>456</v>
      </c>
      <c r="I165" s="6" t="s">
        <v>155</v>
      </c>
      <c r="J165" s="6" t="s">
        <v>445</v>
      </c>
      <c r="K165" s="220">
        <v>2024.07</v>
      </c>
      <c r="L165" s="6">
        <v>1</v>
      </c>
      <c r="M165" s="6"/>
      <c r="N165" s="6" t="s">
        <v>451</v>
      </c>
      <c r="O165" s="305"/>
    </row>
    <row r="166" s="254" customFormat="1" ht="40" hidden="1" customHeight="1" spans="1:15">
      <c r="A166" s="297">
        <v>15</v>
      </c>
      <c r="B166" s="275"/>
      <c r="C166" s="298" t="s">
        <v>89</v>
      </c>
      <c r="D166" s="263" t="s">
        <v>29</v>
      </c>
      <c r="E166" s="263" t="s">
        <v>200</v>
      </c>
      <c r="F166" s="263" t="s">
        <v>167</v>
      </c>
      <c r="G166" s="263" t="s">
        <v>161</v>
      </c>
      <c r="H166" s="265" t="s">
        <v>450</v>
      </c>
      <c r="I166" s="263" t="s">
        <v>441</v>
      </c>
      <c r="J166" s="263" t="s">
        <v>448</v>
      </c>
      <c r="K166" s="222">
        <v>2024.06</v>
      </c>
      <c r="L166" s="263">
        <v>1</v>
      </c>
      <c r="M166" s="263"/>
      <c r="N166" s="263" t="s">
        <v>458</v>
      </c>
      <c r="O166" s="222"/>
    </row>
    <row r="167" s="255" customFormat="1" ht="40" hidden="1" customHeight="1" spans="1:15">
      <c r="A167" s="300">
        <v>16</v>
      </c>
      <c r="B167" s="71"/>
      <c r="C167" s="79" t="s">
        <v>462</v>
      </c>
      <c r="D167" s="6" t="s">
        <v>463</v>
      </c>
      <c r="E167" s="6" t="s">
        <v>161</v>
      </c>
      <c r="F167" s="6" t="s">
        <v>178</v>
      </c>
      <c r="G167" s="6" t="s">
        <v>161</v>
      </c>
      <c r="H167" s="7" t="s">
        <v>464</v>
      </c>
      <c r="I167" s="6" t="s">
        <v>155</v>
      </c>
      <c r="J167" s="6" t="s">
        <v>445</v>
      </c>
      <c r="K167" s="220">
        <v>2024.06</v>
      </c>
      <c r="L167" s="6">
        <v>1</v>
      </c>
      <c r="M167" s="76"/>
      <c r="N167" s="6" t="s">
        <v>451</v>
      </c>
      <c r="O167" s="220"/>
    </row>
    <row r="168" s="255" customFormat="1" ht="40" hidden="1" customHeight="1" spans="1:15">
      <c r="A168" s="300">
        <v>17</v>
      </c>
      <c r="B168" s="71"/>
      <c r="C168" s="79" t="s">
        <v>462</v>
      </c>
      <c r="D168" s="6" t="s">
        <v>463</v>
      </c>
      <c r="E168" s="6" t="s">
        <v>161</v>
      </c>
      <c r="F168" s="6" t="s">
        <v>178</v>
      </c>
      <c r="G168" s="6" t="s">
        <v>161</v>
      </c>
      <c r="H168" s="7" t="s">
        <v>465</v>
      </c>
      <c r="I168" s="6" t="s">
        <v>155</v>
      </c>
      <c r="J168" s="6" t="s">
        <v>445</v>
      </c>
      <c r="K168" s="220">
        <v>2024.06</v>
      </c>
      <c r="L168" s="6">
        <v>1</v>
      </c>
      <c r="M168" s="76"/>
      <c r="N168" s="6" t="s">
        <v>451</v>
      </c>
      <c r="O168" s="220"/>
    </row>
    <row r="169" s="255" customFormat="1" ht="40" hidden="1" customHeight="1" spans="1:15">
      <c r="A169" s="300">
        <v>18</v>
      </c>
      <c r="B169" s="71"/>
      <c r="C169" s="79" t="s">
        <v>462</v>
      </c>
      <c r="D169" s="6" t="s">
        <v>463</v>
      </c>
      <c r="E169" s="6" t="s">
        <v>161</v>
      </c>
      <c r="F169" s="6" t="s">
        <v>178</v>
      </c>
      <c r="G169" s="6" t="s">
        <v>161</v>
      </c>
      <c r="H169" s="7" t="s">
        <v>466</v>
      </c>
      <c r="I169" s="6" t="s">
        <v>155</v>
      </c>
      <c r="J169" s="6" t="s">
        <v>445</v>
      </c>
      <c r="K169" s="220">
        <v>2024.06</v>
      </c>
      <c r="L169" s="6">
        <v>1</v>
      </c>
      <c r="M169" s="76"/>
      <c r="N169" s="6" t="s">
        <v>451</v>
      </c>
      <c r="O169" s="220"/>
    </row>
    <row r="170" s="255" customFormat="1" ht="40" hidden="1" customHeight="1" spans="1:15">
      <c r="A170" s="300">
        <v>19</v>
      </c>
      <c r="B170" s="71"/>
      <c r="C170" s="79" t="s">
        <v>462</v>
      </c>
      <c r="D170" s="6" t="s">
        <v>463</v>
      </c>
      <c r="E170" s="6" t="s">
        <v>161</v>
      </c>
      <c r="F170" s="6" t="s">
        <v>178</v>
      </c>
      <c r="G170" s="6" t="s">
        <v>161</v>
      </c>
      <c r="H170" s="7" t="s">
        <v>467</v>
      </c>
      <c r="I170" s="6" t="s">
        <v>155</v>
      </c>
      <c r="J170" s="6" t="s">
        <v>445</v>
      </c>
      <c r="K170" s="220">
        <v>2024.06</v>
      </c>
      <c r="L170" s="6">
        <v>9</v>
      </c>
      <c r="M170" s="76"/>
      <c r="N170" s="6" t="s">
        <v>451</v>
      </c>
      <c r="O170" s="220"/>
    </row>
    <row r="171" s="255" customFormat="1" ht="40" hidden="1" customHeight="1" spans="1:15">
      <c r="A171" s="300">
        <v>20</v>
      </c>
      <c r="B171" s="71"/>
      <c r="C171" s="79" t="s">
        <v>462</v>
      </c>
      <c r="D171" s="6" t="s">
        <v>206</v>
      </c>
      <c r="E171" s="6" t="s">
        <v>161</v>
      </c>
      <c r="F171" s="6" t="s">
        <v>459</v>
      </c>
      <c r="G171" s="6" t="s">
        <v>145</v>
      </c>
      <c r="H171" s="7" t="s">
        <v>468</v>
      </c>
      <c r="I171" s="6" t="s">
        <v>155</v>
      </c>
      <c r="J171" s="6" t="s">
        <v>445</v>
      </c>
      <c r="K171" s="220">
        <v>2024.06</v>
      </c>
      <c r="L171" s="6">
        <v>1</v>
      </c>
      <c r="M171" s="76"/>
      <c r="N171" s="6" t="s">
        <v>451</v>
      </c>
      <c r="O171" s="220"/>
    </row>
    <row r="172" s="255" customFormat="1" ht="40" hidden="1" customHeight="1" spans="1:15">
      <c r="A172" s="300">
        <v>21</v>
      </c>
      <c r="B172" s="71"/>
      <c r="C172" s="79" t="s">
        <v>462</v>
      </c>
      <c r="D172" s="6" t="s">
        <v>206</v>
      </c>
      <c r="E172" s="6" t="s">
        <v>161</v>
      </c>
      <c r="F172" s="6" t="s">
        <v>178</v>
      </c>
      <c r="G172" s="6" t="s">
        <v>145</v>
      </c>
      <c r="H172" s="7" t="s">
        <v>469</v>
      </c>
      <c r="I172" s="6" t="s">
        <v>155</v>
      </c>
      <c r="J172" s="6" t="s">
        <v>445</v>
      </c>
      <c r="K172" s="220">
        <v>2024.06</v>
      </c>
      <c r="L172" s="6">
        <v>3</v>
      </c>
      <c r="M172" s="76"/>
      <c r="N172" s="6" t="s">
        <v>451</v>
      </c>
      <c r="O172" s="220"/>
    </row>
    <row r="173" s="255" customFormat="1" ht="40" hidden="1" customHeight="1" spans="1:15">
      <c r="A173" s="300">
        <v>22</v>
      </c>
      <c r="B173" s="71"/>
      <c r="C173" s="79" t="s">
        <v>462</v>
      </c>
      <c r="D173" s="6" t="s">
        <v>206</v>
      </c>
      <c r="E173" s="6" t="s">
        <v>161</v>
      </c>
      <c r="F173" s="6" t="s">
        <v>178</v>
      </c>
      <c r="G173" s="6" t="s">
        <v>145</v>
      </c>
      <c r="H173" s="7" t="s">
        <v>470</v>
      </c>
      <c r="I173" s="6" t="s">
        <v>155</v>
      </c>
      <c r="J173" s="6" t="s">
        <v>445</v>
      </c>
      <c r="K173" s="220">
        <v>2024.06</v>
      </c>
      <c r="L173" s="6">
        <v>4</v>
      </c>
      <c r="M173" s="76"/>
      <c r="N173" s="6" t="s">
        <v>451</v>
      </c>
      <c r="O173" s="220"/>
    </row>
    <row r="174" s="253" customFormat="1" ht="40" hidden="1" customHeight="1" spans="1:15">
      <c r="A174" s="297">
        <v>23</v>
      </c>
      <c r="B174" s="275"/>
      <c r="C174" s="298" t="s">
        <v>90</v>
      </c>
      <c r="D174" s="263" t="s">
        <v>28</v>
      </c>
      <c r="E174" s="263" t="s">
        <v>143</v>
      </c>
      <c r="F174" s="263" t="s">
        <v>144</v>
      </c>
      <c r="G174" s="263" t="s">
        <v>161</v>
      </c>
      <c r="H174" s="265" t="s">
        <v>456</v>
      </c>
      <c r="I174" s="263" t="s">
        <v>461</v>
      </c>
      <c r="J174" s="263" t="s">
        <v>457</v>
      </c>
      <c r="K174" s="222">
        <v>2024.06</v>
      </c>
      <c r="L174" s="263">
        <v>1</v>
      </c>
      <c r="M174" s="263"/>
      <c r="N174" s="263" t="s">
        <v>451</v>
      </c>
      <c r="O174" s="303"/>
    </row>
    <row r="175" s="254" customFormat="1" ht="40" hidden="1" customHeight="1" spans="1:15">
      <c r="A175" s="297">
        <v>24</v>
      </c>
      <c r="B175" s="275"/>
      <c r="C175" s="298" t="s">
        <v>90</v>
      </c>
      <c r="D175" s="263" t="s">
        <v>29</v>
      </c>
      <c r="E175" s="263" t="s">
        <v>200</v>
      </c>
      <c r="F175" s="263" t="s">
        <v>167</v>
      </c>
      <c r="G175" s="263" t="s">
        <v>161</v>
      </c>
      <c r="H175" s="265" t="s">
        <v>450</v>
      </c>
      <c r="I175" s="263" t="s">
        <v>441</v>
      </c>
      <c r="J175" s="263" t="s">
        <v>448</v>
      </c>
      <c r="K175" s="222">
        <v>2024.06</v>
      </c>
      <c r="L175" s="263">
        <v>1</v>
      </c>
      <c r="M175" s="263"/>
      <c r="N175" s="263" t="s">
        <v>458</v>
      </c>
      <c r="O175" s="222"/>
    </row>
    <row r="176" s="255" customFormat="1" ht="40" hidden="1" customHeight="1" spans="1:15">
      <c r="A176" s="300">
        <v>25</v>
      </c>
      <c r="B176" s="71"/>
      <c r="C176" s="79" t="s">
        <v>90</v>
      </c>
      <c r="D176" s="6" t="s">
        <v>206</v>
      </c>
      <c r="E176" s="6" t="s">
        <v>161</v>
      </c>
      <c r="F176" s="6" t="s">
        <v>459</v>
      </c>
      <c r="G176" s="6" t="s">
        <v>145</v>
      </c>
      <c r="H176" s="7" t="s">
        <v>460</v>
      </c>
      <c r="I176" s="6" t="s">
        <v>155</v>
      </c>
      <c r="J176" s="6" t="s">
        <v>445</v>
      </c>
      <c r="K176" s="220">
        <v>2024.06</v>
      </c>
      <c r="L176" s="6">
        <v>1</v>
      </c>
      <c r="M176" s="6"/>
      <c r="N176" s="6" t="s">
        <v>451</v>
      </c>
      <c r="O176" s="220"/>
    </row>
    <row r="177" s="253" customFormat="1" ht="40" hidden="1" customHeight="1" spans="1:15">
      <c r="A177" s="297">
        <v>26</v>
      </c>
      <c r="B177" s="275"/>
      <c r="C177" s="298" t="s">
        <v>92</v>
      </c>
      <c r="D177" s="263" t="s">
        <v>28</v>
      </c>
      <c r="E177" s="263" t="s">
        <v>143</v>
      </c>
      <c r="F177" s="263" t="s">
        <v>144</v>
      </c>
      <c r="G177" s="263" t="s">
        <v>161</v>
      </c>
      <c r="H177" s="265" t="s">
        <v>456</v>
      </c>
      <c r="I177" s="263" t="s">
        <v>441</v>
      </c>
      <c r="J177" s="263" t="s">
        <v>457</v>
      </c>
      <c r="K177" s="222">
        <v>2024.06</v>
      </c>
      <c r="L177" s="263">
        <v>1</v>
      </c>
      <c r="M177" s="263"/>
      <c r="N177" s="263" t="s">
        <v>451</v>
      </c>
      <c r="O177" s="303"/>
    </row>
    <row r="178" s="253" customFormat="1" ht="40" hidden="1" customHeight="1" spans="1:15">
      <c r="A178" s="297">
        <v>27</v>
      </c>
      <c r="B178" s="275"/>
      <c r="C178" s="298" t="s">
        <v>92</v>
      </c>
      <c r="D178" s="263" t="s">
        <v>28</v>
      </c>
      <c r="E178" s="263" t="s">
        <v>143</v>
      </c>
      <c r="F178" s="263" t="s">
        <v>144</v>
      </c>
      <c r="G178" s="263" t="s">
        <v>161</v>
      </c>
      <c r="H178" s="265" t="s">
        <v>456</v>
      </c>
      <c r="I178" s="263" t="s">
        <v>441</v>
      </c>
      <c r="J178" s="263" t="s">
        <v>457</v>
      </c>
      <c r="K178" s="222">
        <v>2024.07</v>
      </c>
      <c r="L178" s="263">
        <v>1</v>
      </c>
      <c r="M178" s="263"/>
      <c r="N178" s="263" t="s">
        <v>451</v>
      </c>
      <c r="O178" s="303"/>
    </row>
    <row r="179" s="254" customFormat="1" ht="40" hidden="1" customHeight="1" spans="1:15">
      <c r="A179" s="297">
        <v>28</v>
      </c>
      <c r="B179" s="275"/>
      <c r="C179" s="298" t="s">
        <v>92</v>
      </c>
      <c r="D179" s="263" t="s">
        <v>29</v>
      </c>
      <c r="E179" s="263" t="s">
        <v>200</v>
      </c>
      <c r="F179" s="263" t="s">
        <v>167</v>
      </c>
      <c r="G179" s="263" t="s">
        <v>161</v>
      </c>
      <c r="H179" s="265" t="s">
        <v>450</v>
      </c>
      <c r="I179" s="263" t="s">
        <v>441</v>
      </c>
      <c r="J179" s="263" t="s">
        <v>448</v>
      </c>
      <c r="K179" s="222">
        <v>2024.06</v>
      </c>
      <c r="L179" s="263">
        <v>1</v>
      </c>
      <c r="M179" s="263"/>
      <c r="N179" s="263" t="s">
        <v>458</v>
      </c>
      <c r="O179" s="222"/>
    </row>
    <row r="180" s="255" customFormat="1" ht="40" hidden="1" customHeight="1" spans="1:15">
      <c r="A180" s="300">
        <v>29</v>
      </c>
      <c r="B180" s="71"/>
      <c r="C180" s="79" t="s">
        <v>92</v>
      </c>
      <c r="D180" s="6" t="s">
        <v>206</v>
      </c>
      <c r="E180" s="6" t="s">
        <v>161</v>
      </c>
      <c r="F180" s="6" t="s">
        <v>459</v>
      </c>
      <c r="G180" s="6" t="s">
        <v>145</v>
      </c>
      <c r="H180" s="7" t="s">
        <v>460</v>
      </c>
      <c r="I180" s="6" t="s">
        <v>155</v>
      </c>
      <c r="J180" s="6" t="s">
        <v>445</v>
      </c>
      <c r="K180" s="220">
        <v>2024.06</v>
      </c>
      <c r="L180" s="6">
        <v>1</v>
      </c>
      <c r="M180" s="6"/>
      <c r="N180" s="6" t="s">
        <v>451</v>
      </c>
      <c r="O180" s="220"/>
    </row>
    <row r="181" s="253" customFormat="1" ht="40" hidden="1" customHeight="1" spans="1:15">
      <c r="A181" s="297">
        <v>30</v>
      </c>
      <c r="B181" s="275"/>
      <c r="C181" s="298" t="s">
        <v>93</v>
      </c>
      <c r="D181" s="263" t="s">
        <v>28</v>
      </c>
      <c r="E181" s="263" t="s">
        <v>143</v>
      </c>
      <c r="F181" s="263" t="s">
        <v>144</v>
      </c>
      <c r="G181" s="263" t="s">
        <v>161</v>
      </c>
      <c r="H181" s="265" t="s">
        <v>456</v>
      </c>
      <c r="I181" s="263" t="s">
        <v>441</v>
      </c>
      <c r="J181" s="263" t="s">
        <v>457</v>
      </c>
      <c r="K181" s="222">
        <v>2024.06</v>
      </c>
      <c r="L181" s="263">
        <v>1</v>
      </c>
      <c r="M181" s="263"/>
      <c r="N181" s="263" t="s">
        <v>451</v>
      </c>
      <c r="O181" s="303"/>
    </row>
    <row r="182" s="254" customFormat="1" ht="40" hidden="1" customHeight="1" spans="1:15">
      <c r="A182" s="297">
        <v>31</v>
      </c>
      <c r="B182" s="275"/>
      <c r="C182" s="298" t="s">
        <v>93</v>
      </c>
      <c r="D182" s="263" t="s">
        <v>29</v>
      </c>
      <c r="E182" s="263" t="s">
        <v>200</v>
      </c>
      <c r="F182" s="263" t="s">
        <v>167</v>
      </c>
      <c r="G182" s="263" t="s">
        <v>161</v>
      </c>
      <c r="H182" s="265" t="s">
        <v>450</v>
      </c>
      <c r="I182" s="263" t="s">
        <v>441</v>
      </c>
      <c r="J182" s="263" t="s">
        <v>448</v>
      </c>
      <c r="K182" s="222">
        <v>2024.06</v>
      </c>
      <c r="L182" s="263">
        <v>1</v>
      </c>
      <c r="M182" s="263"/>
      <c r="N182" s="263" t="s">
        <v>458</v>
      </c>
      <c r="O182" s="222"/>
    </row>
    <row r="183" s="255" customFormat="1" ht="40" hidden="1" customHeight="1" spans="1:15">
      <c r="A183" s="300">
        <v>32</v>
      </c>
      <c r="B183" s="71"/>
      <c r="C183" s="79" t="s">
        <v>93</v>
      </c>
      <c r="D183" s="6" t="s">
        <v>206</v>
      </c>
      <c r="E183" s="6" t="s">
        <v>161</v>
      </c>
      <c r="F183" s="6" t="s">
        <v>459</v>
      </c>
      <c r="G183" s="6" t="s">
        <v>145</v>
      </c>
      <c r="H183" s="7" t="s">
        <v>460</v>
      </c>
      <c r="I183" s="6" t="s">
        <v>155</v>
      </c>
      <c r="J183" s="6" t="s">
        <v>445</v>
      </c>
      <c r="K183" s="220">
        <v>2024.06</v>
      </c>
      <c r="L183" s="6">
        <v>1</v>
      </c>
      <c r="M183" s="6"/>
      <c r="N183" s="6" t="s">
        <v>451</v>
      </c>
      <c r="O183" s="220"/>
    </row>
    <row r="184" s="253" customFormat="1" ht="40" hidden="1" customHeight="1" spans="1:15">
      <c r="A184" s="297">
        <v>33</v>
      </c>
      <c r="B184" s="275"/>
      <c r="C184" s="298" t="s">
        <v>94</v>
      </c>
      <c r="D184" s="263" t="s">
        <v>28</v>
      </c>
      <c r="E184" s="263" t="s">
        <v>143</v>
      </c>
      <c r="F184" s="263" t="s">
        <v>144</v>
      </c>
      <c r="G184" s="263" t="s">
        <v>161</v>
      </c>
      <c r="H184" s="265" t="s">
        <v>456</v>
      </c>
      <c r="I184" s="263" t="s">
        <v>441</v>
      </c>
      <c r="J184" s="263" t="s">
        <v>457</v>
      </c>
      <c r="K184" s="222">
        <v>2024.06</v>
      </c>
      <c r="L184" s="263">
        <v>1</v>
      </c>
      <c r="M184" s="263"/>
      <c r="N184" s="263" t="s">
        <v>451</v>
      </c>
      <c r="O184" s="303"/>
    </row>
    <row r="185" s="254" customFormat="1" ht="40" hidden="1" customHeight="1" spans="1:15">
      <c r="A185" s="297">
        <v>34</v>
      </c>
      <c r="B185" s="275"/>
      <c r="C185" s="298" t="s">
        <v>94</v>
      </c>
      <c r="D185" s="263" t="s">
        <v>29</v>
      </c>
      <c r="E185" s="263" t="s">
        <v>200</v>
      </c>
      <c r="F185" s="263" t="s">
        <v>167</v>
      </c>
      <c r="G185" s="263" t="s">
        <v>161</v>
      </c>
      <c r="H185" s="265" t="s">
        <v>450</v>
      </c>
      <c r="I185" s="263" t="s">
        <v>441</v>
      </c>
      <c r="J185" s="263" t="s">
        <v>448</v>
      </c>
      <c r="K185" s="222">
        <v>2024.06</v>
      </c>
      <c r="L185" s="263">
        <v>1</v>
      </c>
      <c r="M185" s="263"/>
      <c r="N185" s="263" t="s">
        <v>458</v>
      </c>
      <c r="O185" s="222"/>
    </row>
    <row r="186" s="255" customFormat="1" ht="40" hidden="1" customHeight="1" spans="1:15">
      <c r="A186" s="300">
        <v>35</v>
      </c>
      <c r="B186" s="71"/>
      <c r="C186" s="79" t="s">
        <v>94</v>
      </c>
      <c r="D186" s="6" t="s">
        <v>206</v>
      </c>
      <c r="E186" s="6" t="s">
        <v>161</v>
      </c>
      <c r="F186" s="6" t="s">
        <v>459</v>
      </c>
      <c r="G186" s="6" t="s">
        <v>145</v>
      </c>
      <c r="H186" s="7" t="s">
        <v>460</v>
      </c>
      <c r="I186" s="6" t="s">
        <v>155</v>
      </c>
      <c r="J186" s="6" t="s">
        <v>445</v>
      </c>
      <c r="K186" s="220">
        <v>2024.06</v>
      </c>
      <c r="L186" s="6">
        <v>1</v>
      </c>
      <c r="M186" s="6"/>
      <c r="N186" s="6" t="s">
        <v>451</v>
      </c>
      <c r="O186" s="220"/>
    </row>
    <row r="187" s="252" customFormat="1" ht="40" hidden="1" customHeight="1" spans="1:15">
      <c r="A187" s="300">
        <v>36</v>
      </c>
      <c r="B187" s="71"/>
      <c r="C187" s="79" t="s">
        <v>471</v>
      </c>
      <c r="D187" s="6" t="s">
        <v>31</v>
      </c>
      <c r="E187" s="6" t="s">
        <v>161</v>
      </c>
      <c r="F187" s="6" t="s">
        <v>472</v>
      </c>
      <c r="G187" s="6" t="s">
        <v>145</v>
      </c>
      <c r="H187" s="7" t="s">
        <v>473</v>
      </c>
      <c r="I187" s="6" t="s">
        <v>155</v>
      </c>
      <c r="J187" s="6" t="s">
        <v>151</v>
      </c>
      <c r="K187" s="220">
        <v>2024.06</v>
      </c>
      <c r="L187" s="6">
        <v>1</v>
      </c>
      <c r="M187" s="6" t="s">
        <v>174</v>
      </c>
      <c r="N187" s="6" t="s">
        <v>474</v>
      </c>
      <c r="O187" s="220"/>
    </row>
    <row r="188" s="252" customFormat="1" ht="40" hidden="1" customHeight="1" spans="1:15">
      <c r="A188" s="300">
        <v>37</v>
      </c>
      <c r="B188" s="71"/>
      <c r="C188" s="79" t="s">
        <v>471</v>
      </c>
      <c r="D188" s="6" t="s">
        <v>34</v>
      </c>
      <c r="E188" s="6" t="s">
        <v>161</v>
      </c>
      <c r="F188" s="6" t="s">
        <v>178</v>
      </c>
      <c r="G188" s="6" t="s">
        <v>145</v>
      </c>
      <c r="H188" s="7" t="s">
        <v>176</v>
      </c>
      <c r="I188" s="6" t="s">
        <v>155</v>
      </c>
      <c r="J188" s="6" t="s">
        <v>151</v>
      </c>
      <c r="K188" s="220">
        <v>2024.06</v>
      </c>
      <c r="L188" s="6">
        <v>1</v>
      </c>
      <c r="M188" s="6" t="s">
        <v>174</v>
      </c>
      <c r="N188" s="6" t="s">
        <v>475</v>
      </c>
      <c r="O188" s="220"/>
    </row>
    <row r="189" s="252" customFormat="1" ht="40" hidden="1" customHeight="1" spans="1:15">
      <c r="A189" s="300">
        <v>38</v>
      </c>
      <c r="B189" s="71"/>
      <c r="C189" s="79" t="s">
        <v>471</v>
      </c>
      <c r="D189" s="6" t="s">
        <v>33</v>
      </c>
      <c r="E189" s="6" t="s">
        <v>161</v>
      </c>
      <c r="F189" s="6" t="s">
        <v>178</v>
      </c>
      <c r="G189" s="6" t="s">
        <v>161</v>
      </c>
      <c r="H189" s="7" t="s">
        <v>176</v>
      </c>
      <c r="I189" s="6" t="s">
        <v>155</v>
      </c>
      <c r="J189" s="6" t="s">
        <v>151</v>
      </c>
      <c r="K189" s="220">
        <v>2024.06</v>
      </c>
      <c r="L189" s="6">
        <v>1</v>
      </c>
      <c r="M189" s="6" t="s">
        <v>174</v>
      </c>
      <c r="N189" s="6" t="s">
        <v>476</v>
      </c>
      <c r="O189" s="220"/>
    </row>
    <row r="190" s="252" customFormat="1" ht="40" hidden="1" customHeight="1" spans="1:15">
      <c r="A190" s="300">
        <v>39</v>
      </c>
      <c r="B190" s="71"/>
      <c r="C190" s="79" t="s">
        <v>471</v>
      </c>
      <c r="D190" s="6" t="s">
        <v>32</v>
      </c>
      <c r="E190" s="6" t="s">
        <v>161</v>
      </c>
      <c r="F190" s="6" t="s">
        <v>178</v>
      </c>
      <c r="G190" s="6" t="s">
        <v>161</v>
      </c>
      <c r="H190" s="7" t="s">
        <v>179</v>
      </c>
      <c r="I190" s="6" t="s">
        <v>155</v>
      </c>
      <c r="J190" s="6" t="s">
        <v>151</v>
      </c>
      <c r="K190" s="220">
        <v>2024.06</v>
      </c>
      <c r="L190" s="6">
        <v>2</v>
      </c>
      <c r="M190" s="6" t="s">
        <v>174</v>
      </c>
      <c r="N190" s="6" t="s">
        <v>477</v>
      </c>
      <c r="O190" s="6" t="s">
        <v>478</v>
      </c>
    </row>
    <row r="191" s="255" customFormat="1" ht="40" hidden="1" customHeight="1" spans="1:15">
      <c r="A191" s="300">
        <v>40</v>
      </c>
      <c r="B191" s="76"/>
      <c r="C191" s="79" t="s">
        <v>471</v>
      </c>
      <c r="D191" s="6" t="s">
        <v>479</v>
      </c>
      <c r="E191" s="6" t="s">
        <v>161</v>
      </c>
      <c r="F191" s="6" t="s">
        <v>178</v>
      </c>
      <c r="G191" s="6" t="s">
        <v>161</v>
      </c>
      <c r="H191" s="7" t="s">
        <v>480</v>
      </c>
      <c r="I191" s="6" t="s">
        <v>155</v>
      </c>
      <c r="J191" s="6" t="s">
        <v>151</v>
      </c>
      <c r="K191" s="220">
        <v>2024.06</v>
      </c>
      <c r="L191" s="6">
        <v>3</v>
      </c>
      <c r="M191" s="6" t="s">
        <v>174</v>
      </c>
      <c r="N191" s="6" t="s">
        <v>481</v>
      </c>
      <c r="O191" s="6" t="s">
        <v>482</v>
      </c>
    </row>
    <row r="192" s="206" customFormat="1" ht="40" hidden="1" customHeight="1" spans="1:15">
      <c r="A192" s="220">
        <v>1</v>
      </c>
      <c r="B192" s="71" t="s">
        <v>95</v>
      </c>
      <c r="C192" s="6" t="s">
        <v>97</v>
      </c>
      <c r="D192" s="6" t="s">
        <v>170</v>
      </c>
      <c r="E192" s="6" t="s">
        <v>200</v>
      </c>
      <c r="F192" s="6" t="s">
        <v>167</v>
      </c>
      <c r="G192" s="6" t="s">
        <v>145</v>
      </c>
      <c r="H192" s="7" t="s">
        <v>483</v>
      </c>
      <c r="I192" s="6" t="s">
        <v>155</v>
      </c>
      <c r="J192" s="6" t="s">
        <v>151</v>
      </c>
      <c r="K192" s="220">
        <v>2024.06</v>
      </c>
      <c r="L192" s="6">
        <v>1</v>
      </c>
      <c r="M192" s="6" t="s">
        <v>149</v>
      </c>
      <c r="N192" s="6" t="s">
        <v>187</v>
      </c>
      <c r="O192" s="220"/>
    </row>
    <row r="193" s="206" customFormat="1" ht="40" hidden="1" customHeight="1" spans="1:15">
      <c r="A193" s="220">
        <v>2</v>
      </c>
      <c r="B193" s="71"/>
      <c r="C193" s="6" t="s">
        <v>97</v>
      </c>
      <c r="D193" s="6" t="s">
        <v>163</v>
      </c>
      <c r="E193" s="6" t="s">
        <v>200</v>
      </c>
      <c r="F193" s="6" t="s">
        <v>167</v>
      </c>
      <c r="G193" s="46" t="s">
        <v>161</v>
      </c>
      <c r="H193" s="7" t="s">
        <v>201</v>
      </c>
      <c r="I193" s="6" t="s">
        <v>155</v>
      </c>
      <c r="J193" s="6" t="s">
        <v>151</v>
      </c>
      <c r="K193" s="220">
        <v>2024.06</v>
      </c>
      <c r="L193" s="6">
        <v>1</v>
      </c>
      <c r="M193" s="6" t="s">
        <v>149</v>
      </c>
      <c r="N193" s="6" t="s">
        <v>484</v>
      </c>
      <c r="O193" s="220"/>
    </row>
    <row r="194" s="250" customFormat="1" ht="40" hidden="1" customHeight="1" spans="1:15">
      <c r="A194" s="222">
        <v>3</v>
      </c>
      <c r="B194" s="275"/>
      <c r="C194" s="263" t="s">
        <v>97</v>
      </c>
      <c r="D194" s="263" t="s">
        <v>485</v>
      </c>
      <c r="E194" s="263" t="s">
        <v>200</v>
      </c>
      <c r="F194" s="263" t="s">
        <v>167</v>
      </c>
      <c r="G194" s="264" t="s">
        <v>161</v>
      </c>
      <c r="H194" s="265" t="s">
        <v>486</v>
      </c>
      <c r="I194" s="263" t="s">
        <v>147</v>
      </c>
      <c r="J194" s="263" t="s">
        <v>151</v>
      </c>
      <c r="K194" s="222">
        <v>2024.04</v>
      </c>
      <c r="L194" s="263">
        <v>1</v>
      </c>
      <c r="M194" s="263" t="s">
        <v>149</v>
      </c>
      <c r="N194" s="263" t="s">
        <v>205</v>
      </c>
      <c r="O194" s="222"/>
    </row>
    <row r="195" s="206" customFormat="1" ht="40" hidden="1" customHeight="1" spans="1:15">
      <c r="A195" s="220">
        <v>4</v>
      </c>
      <c r="B195" s="71"/>
      <c r="C195" s="6" t="s">
        <v>96</v>
      </c>
      <c r="D195" s="6" t="s">
        <v>194</v>
      </c>
      <c r="E195" s="6" t="s">
        <v>200</v>
      </c>
      <c r="F195" s="6" t="s">
        <v>167</v>
      </c>
      <c r="G195" s="46" t="s">
        <v>161</v>
      </c>
      <c r="H195" s="7" t="s">
        <v>487</v>
      </c>
      <c r="I195" s="6" t="s">
        <v>155</v>
      </c>
      <c r="J195" s="6" t="s">
        <v>151</v>
      </c>
      <c r="K195" s="220">
        <v>2024.06</v>
      </c>
      <c r="L195" s="6">
        <v>1</v>
      </c>
      <c r="M195" s="6" t="s">
        <v>149</v>
      </c>
      <c r="N195" s="6" t="s">
        <v>199</v>
      </c>
      <c r="O195" s="220"/>
    </row>
    <row r="196" s="206" customFormat="1" ht="40" hidden="1" customHeight="1" spans="1:15">
      <c r="A196" s="220">
        <v>5</v>
      </c>
      <c r="B196" s="71"/>
      <c r="C196" s="6" t="s">
        <v>96</v>
      </c>
      <c r="D196" s="6" t="s">
        <v>197</v>
      </c>
      <c r="E196" s="6" t="s">
        <v>200</v>
      </c>
      <c r="F196" s="6" t="s">
        <v>167</v>
      </c>
      <c r="G196" s="6" t="s">
        <v>161</v>
      </c>
      <c r="H196" s="7" t="s">
        <v>488</v>
      </c>
      <c r="I196" s="6" t="s">
        <v>155</v>
      </c>
      <c r="J196" s="6" t="s">
        <v>151</v>
      </c>
      <c r="K196" s="220">
        <v>2024.06</v>
      </c>
      <c r="L196" s="6">
        <v>1</v>
      </c>
      <c r="M196" s="6" t="s">
        <v>149</v>
      </c>
      <c r="N196" s="6" t="s">
        <v>199</v>
      </c>
      <c r="O196" s="220"/>
    </row>
    <row r="197" s="207" customFormat="1" ht="40" hidden="1" customHeight="1" spans="1:15">
      <c r="A197" s="220">
        <v>6</v>
      </c>
      <c r="B197" s="71"/>
      <c r="C197" s="6" t="s">
        <v>96</v>
      </c>
      <c r="D197" s="6" t="s">
        <v>489</v>
      </c>
      <c r="E197" s="6" t="s">
        <v>200</v>
      </c>
      <c r="F197" s="6" t="s">
        <v>167</v>
      </c>
      <c r="G197" s="46" t="s">
        <v>161</v>
      </c>
      <c r="H197" s="7" t="s">
        <v>490</v>
      </c>
      <c r="I197" s="6" t="s">
        <v>155</v>
      </c>
      <c r="J197" s="6" t="s">
        <v>166</v>
      </c>
      <c r="K197" s="220">
        <v>2024.06</v>
      </c>
      <c r="L197" s="6">
        <v>1</v>
      </c>
      <c r="M197" s="6" t="s">
        <v>149</v>
      </c>
      <c r="N197" s="6" t="s">
        <v>491</v>
      </c>
      <c r="O197" s="220"/>
    </row>
    <row r="198" s="207" customFormat="1" ht="40" hidden="1" customHeight="1" spans="1:15">
      <c r="A198" s="220">
        <v>7</v>
      </c>
      <c r="B198" s="71"/>
      <c r="C198" s="6" t="s">
        <v>41</v>
      </c>
      <c r="D198" s="6" t="s">
        <v>160</v>
      </c>
      <c r="E198" s="6" t="s">
        <v>200</v>
      </c>
      <c r="F198" s="6" t="s">
        <v>144</v>
      </c>
      <c r="G198" s="46" t="s">
        <v>161</v>
      </c>
      <c r="H198" s="7" t="s">
        <v>492</v>
      </c>
      <c r="I198" s="6" t="s">
        <v>155</v>
      </c>
      <c r="J198" s="6" t="s">
        <v>151</v>
      </c>
      <c r="K198" s="220">
        <v>2024.06</v>
      </c>
      <c r="L198" s="6">
        <v>1</v>
      </c>
      <c r="M198" s="6" t="s">
        <v>149</v>
      </c>
      <c r="N198" s="6" t="s">
        <v>493</v>
      </c>
      <c r="O198" s="220"/>
    </row>
    <row r="199" s="207" customFormat="1" ht="40" hidden="1" customHeight="1" spans="1:15">
      <c r="A199" s="220">
        <v>8</v>
      </c>
      <c r="B199" s="71"/>
      <c r="C199" s="6" t="s">
        <v>44</v>
      </c>
      <c r="D199" s="6" t="s">
        <v>29</v>
      </c>
      <c r="E199" s="6" t="s">
        <v>200</v>
      </c>
      <c r="F199" s="6" t="s">
        <v>167</v>
      </c>
      <c r="G199" s="46" t="s">
        <v>161</v>
      </c>
      <c r="H199" s="7" t="s">
        <v>494</v>
      </c>
      <c r="I199" s="6" t="s">
        <v>155</v>
      </c>
      <c r="J199" s="6" t="s">
        <v>151</v>
      </c>
      <c r="K199" s="220">
        <v>2024.06</v>
      </c>
      <c r="L199" s="6">
        <v>2</v>
      </c>
      <c r="M199" s="6" t="s">
        <v>149</v>
      </c>
      <c r="N199" s="6" t="s">
        <v>495</v>
      </c>
      <c r="O199" s="220"/>
    </row>
    <row r="200" s="206" customFormat="1" ht="40" hidden="1" customHeight="1" spans="1:15">
      <c r="A200" s="220">
        <v>9</v>
      </c>
      <c r="B200" s="71"/>
      <c r="C200" s="6" t="s">
        <v>99</v>
      </c>
      <c r="D200" s="6" t="s">
        <v>206</v>
      </c>
      <c r="E200" s="6" t="s">
        <v>207</v>
      </c>
      <c r="F200" s="6" t="s">
        <v>172</v>
      </c>
      <c r="G200" s="6" t="s">
        <v>145</v>
      </c>
      <c r="H200" s="7" t="s">
        <v>496</v>
      </c>
      <c r="I200" s="6" t="s">
        <v>155</v>
      </c>
      <c r="J200" s="6" t="s">
        <v>151</v>
      </c>
      <c r="K200" s="220">
        <v>2024.06</v>
      </c>
      <c r="L200" s="6">
        <v>1</v>
      </c>
      <c r="M200" s="6" t="s">
        <v>149</v>
      </c>
      <c r="N200" s="6" t="s">
        <v>497</v>
      </c>
      <c r="O200" s="220"/>
    </row>
    <row r="201" s="206" customFormat="1" ht="40" hidden="1" customHeight="1" spans="1:15">
      <c r="A201" s="220">
        <v>10</v>
      </c>
      <c r="B201" s="71"/>
      <c r="C201" s="6" t="s">
        <v>103</v>
      </c>
      <c r="D201" s="6" t="s">
        <v>206</v>
      </c>
      <c r="E201" s="6" t="s">
        <v>207</v>
      </c>
      <c r="F201" s="6" t="s">
        <v>172</v>
      </c>
      <c r="G201" s="6" t="s">
        <v>145</v>
      </c>
      <c r="H201" s="7" t="s">
        <v>496</v>
      </c>
      <c r="I201" s="6" t="s">
        <v>155</v>
      </c>
      <c r="J201" s="6" t="s">
        <v>151</v>
      </c>
      <c r="K201" s="220">
        <v>2024.06</v>
      </c>
      <c r="L201" s="6">
        <v>2</v>
      </c>
      <c r="M201" s="6" t="s">
        <v>149</v>
      </c>
      <c r="N201" s="6" t="s">
        <v>498</v>
      </c>
      <c r="O201" s="220"/>
    </row>
    <row r="202" s="206" customFormat="1" ht="40" hidden="1" customHeight="1" spans="1:15">
      <c r="A202" s="220">
        <v>11</v>
      </c>
      <c r="B202" s="71"/>
      <c r="C202" s="6" t="s">
        <v>99</v>
      </c>
      <c r="D202" s="6" t="s">
        <v>170</v>
      </c>
      <c r="E202" s="6" t="s">
        <v>200</v>
      </c>
      <c r="F202" s="6" t="s">
        <v>167</v>
      </c>
      <c r="G202" s="46" t="s">
        <v>161</v>
      </c>
      <c r="H202" s="7" t="s">
        <v>210</v>
      </c>
      <c r="I202" s="6" t="s">
        <v>155</v>
      </c>
      <c r="J202" s="6" t="s">
        <v>151</v>
      </c>
      <c r="K202" s="220">
        <v>2024.06</v>
      </c>
      <c r="L202" s="6">
        <v>2</v>
      </c>
      <c r="M202" s="6" t="s">
        <v>149</v>
      </c>
      <c r="N202" s="6" t="s">
        <v>499</v>
      </c>
      <c r="O202" s="220"/>
    </row>
    <row r="203" s="206" customFormat="1" ht="40" hidden="1" customHeight="1" spans="1:15">
      <c r="A203" s="220">
        <v>12</v>
      </c>
      <c r="B203" s="71"/>
      <c r="C203" s="6" t="s">
        <v>99</v>
      </c>
      <c r="D203" s="6" t="s">
        <v>170</v>
      </c>
      <c r="E203" s="6" t="s">
        <v>200</v>
      </c>
      <c r="F203" s="6" t="s">
        <v>167</v>
      </c>
      <c r="G203" s="46" t="s">
        <v>161</v>
      </c>
      <c r="H203" s="7" t="s">
        <v>500</v>
      </c>
      <c r="I203" s="6" t="s">
        <v>155</v>
      </c>
      <c r="J203" s="6" t="s">
        <v>166</v>
      </c>
      <c r="K203" s="220">
        <v>2024.06</v>
      </c>
      <c r="L203" s="6">
        <v>1</v>
      </c>
      <c r="M203" s="6" t="s">
        <v>149</v>
      </c>
      <c r="N203" s="6" t="s">
        <v>499</v>
      </c>
      <c r="O203" s="220"/>
    </row>
    <row r="204" s="257" customFormat="1" ht="40" hidden="1" customHeight="1" spans="1:15">
      <c r="A204" s="222">
        <v>13</v>
      </c>
      <c r="B204" s="275"/>
      <c r="C204" s="263" t="s">
        <v>100</v>
      </c>
      <c r="D204" s="263" t="s">
        <v>170</v>
      </c>
      <c r="E204" s="263" t="s">
        <v>200</v>
      </c>
      <c r="F204" s="263" t="s">
        <v>167</v>
      </c>
      <c r="G204" s="264" t="s">
        <v>161</v>
      </c>
      <c r="H204" s="265" t="s">
        <v>210</v>
      </c>
      <c r="I204" s="263" t="s">
        <v>147</v>
      </c>
      <c r="J204" s="263" t="s">
        <v>151</v>
      </c>
      <c r="K204" s="222">
        <v>2024.06</v>
      </c>
      <c r="L204" s="263">
        <v>1</v>
      </c>
      <c r="M204" s="263" t="s">
        <v>149</v>
      </c>
      <c r="N204" s="263" t="s">
        <v>501</v>
      </c>
      <c r="O204" s="222"/>
    </row>
    <row r="205" s="207" customFormat="1" ht="40" hidden="1" customHeight="1" spans="1:15">
      <c r="A205" s="220">
        <v>14</v>
      </c>
      <c r="B205" s="71"/>
      <c r="C205" s="6" t="s">
        <v>103</v>
      </c>
      <c r="D205" s="6" t="s">
        <v>170</v>
      </c>
      <c r="E205" s="6" t="s">
        <v>200</v>
      </c>
      <c r="F205" s="6" t="s">
        <v>167</v>
      </c>
      <c r="G205" s="46" t="s">
        <v>161</v>
      </c>
      <c r="H205" s="7" t="s">
        <v>210</v>
      </c>
      <c r="I205" s="6" t="s">
        <v>155</v>
      </c>
      <c r="J205" s="6" t="s">
        <v>151</v>
      </c>
      <c r="K205" s="220">
        <v>2024.06</v>
      </c>
      <c r="L205" s="6">
        <v>2</v>
      </c>
      <c r="M205" s="6" t="s">
        <v>149</v>
      </c>
      <c r="N205" s="6" t="s">
        <v>502</v>
      </c>
      <c r="O205" s="220"/>
    </row>
    <row r="206" s="207" customFormat="1" ht="40" hidden="1" customHeight="1" spans="1:15">
      <c r="A206" s="220">
        <v>15</v>
      </c>
      <c r="B206" s="71"/>
      <c r="C206" s="6" t="s">
        <v>103</v>
      </c>
      <c r="D206" s="6" t="s">
        <v>170</v>
      </c>
      <c r="E206" s="6" t="s">
        <v>200</v>
      </c>
      <c r="F206" s="6" t="s">
        <v>167</v>
      </c>
      <c r="G206" s="46" t="s">
        <v>161</v>
      </c>
      <c r="H206" s="7" t="s">
        <v>500</v>
      </c>
      <c r="I206" s="6" t="s">
        <v>155</v>
      </c>
      <c r="J206" s="6" t="s">
        <v>166</v>
      </c>
      <c r="K206" s="220">
        <v>2024.06</v>
      </c>
      <c r="L206" s="6">
        <v>1</v>
      </c>
      <c r="M206" s="6" t="s">
        <v>149</v>
      </c>
      <c r="N206" s="6" t="s">
        <v>502</v>
      </c>
      <c r="O206" s="220"/>
    </row>
    <row r="207" s="207" customFormat="1" ht="40" hidden="1" customHeight="1" spans="1:15">
      <c r="A207" s="220">
        <v>16</v>
      </c>
      <c r="B207" s="71"/>
      <c r="C207" s="6" t="s">
        <v>104</v>
      </c>
      <c r="D207" s="6" t="s">
        <v>170</v>
      </c>
      <c r="E207" s="6" t="s">
        <v>200</v>
      </c>
      <c r="F207" s="6" t="s">
        <v>167</v>
      </c>
      <c r="G207" s="46" t="s">
        <v>161</v>
      </c>
      <c r="H207" s="7" t="s">
        <v>210</v>
      </c>
      <c r="I207" s="6" t="s">
        <v>155</v>
      </c>
      <c r="J207" s="6" t="s">
        <v>151</v>
      </c>
      <c r="K207" s="220">
        <v>2024.06</v>
      </c>
      <c r="L207" s="6">
        <v>2</v>
      </c>
      <c r="M207" s="6" t="s">
        <v>149</v>
      </c>
      <c r="N207" s="6" t="s">
        <v>503</v>
      </c>
      <c r="O207" s="220"/>
    </row>
    <row r="208" s="207" customFormat="1" ht="40" hidden="1" customHeight="1" spans="1:15">
      <c r="A208" s="220">
        <v>17</v>
      </c>
      <c r="B208" s="71"/>
      <c r="C208" s="6" t="s">
        <v>104</v>
      </c>
      <c r="D208" s="6" t="s">
        <v>170</v>
      </c>
      <c r="E208" s="6" t="s">
        <v>200</v>
      </c>
      <c r="F208" s="6" t="s">
        <v>167</v>
      </c>
      <c r="G208" s="46" t="s">
        <v>161</v>
      </c>
      <c r="H208" s="7" t="s">
        <v>500</v>
      </c>
      <c r="I208" s="6" t="s">
        <v>155</v>
      </c>
      <c r="J208" s="6" t="s">
        <v>166</v>
      </c>
      <c r="K208" s="220">
        <v>2024.06</v>
      </c>
      <c r="L208" s="6">
        <v>2</v>
      </c>
      <c r="M208" s="6" t="s">
        <v>149</v>
      </c>
      <c r="N208" s="6" t="s">
        <v>503</v>
      </c>
      <c r="O208" s="220"/>
    </row>
    <row r="209" s="207" customFormat="1" ht="40" hidden="1" customHeight="1" spans="1:15">
      <c r="A209" s="220">
        <v>18</v>
      </c>
      <c r="B209" s="71"/>
      <c r="C209" s="6" t="s">
        <v>105</v>
      </c>
      <c r="D209" s="6" t="s">
        <v>170</v>
      </c>
      <c r="E209" s="6" t="s">
        <v>200</v>
      </c>
      <c r="F209" s="6" t="s">
        <v>167</v>
      </c>
      <c r="G209" s="46" t="s">
        <v>161</v>
      </c>
      <c r="H209" s="7" t="s">
        <v>210</v>
      </c>
      <c r="I209" s="6" t="s">
        <v>155</v>
      </c>
      <c r="J209" s="6" t="s">
        <v>151</v>
      </c>
      <c r="K209" s="220">
        <v>2024.06</v>
      </c>
      <c r="L209" s="6">
        <v>2</v>
      </c>
      <c r="M209" s="6" t="s">
        <v>149</v>
      </c>
      <c r="N209" s="6" t="s">
        <v>504</v>
      </c>
      <c r="O209" s="220"/>
    </row>
    <row r="210" s="207" customFormat="1" ht="40" hidden="1" customHeight="1" spans="1:15">
      <c r="A210" s="220">
        <v>19</v>
      </c>
      <c r="B210" s="71"/>
      <c r="C210" s="6" t="s">
        <v>105</v>
      </c>
      <c r="D210" s="6" t="s">
        <v>170</v>
      </c>
      <c r="E210" s="6" t="s">
        <v>200</v>
      </c>
      <c r="F210" s="6" t="s">
        <v>167</v>
      </c>
      <c r="G210" s="46" t="s">
        <v>161</v>
      </c>
      <c r="H210" s="7" t="s">
        <v>500</v>
      </c>
      <c r="I210" s="6" t="s">
        <v>155</v>
      </c>
      <c r="J210" s="6" t="s">
        <v>166</v>
      </c>
      <c r="K210" s="220">
        <v>2024.06</v>
      </c>
      <c r="L210" s="6">
        <v>1</v>
      </c>
      <c r="M210" s="6" t="s">
        <v>149</v>
      </c>
      <c r="N210" s="6" t="s">
        <v>504</v>
      </c>
      <c r="O210" s="220"/>
    </row>
    <row r="211" s="207" customFormat="1" ht="40" hidden="1" customHeight="1" spans="1:15">
      <c r="A211" s="220">
        <v>20</v>
      </c>
      <c r="B211" s="71"/>
      <c r="C211" s="6" t="s">
        <v>101</v>
      </c>
      <c r="D211" s="6" t="s">
        <v>170</v>
      </c>
      <c r="E211" s="6" t="s">
        <v>200</v>
      </c>
      <c r="F211" s="6" t="s">
        <v>167</v>
      </c>
      <c r="G211" s="46" t="s">
        <v>161</v>
      </c>
      <c r="H211" s="7" t="s">
        <v>210</v>
      </c>
      <c r="I211" s="6" t="s">
        <v>155</v>
      </c>
      <c r="J211" s="6" t="s">
        <v>151</v>
      </c>
      <c r="K211" s="220">
        <v>2024.06</v>
      </c>
      <c r="L211" s="6">
        <v>3</v>
      </c>
      <c r="M211" s="6" t="s">
        <v>149</v>
      </c>
      <c r="N211" s="6" t="s">
        <v>505</v>
      </c>
      <c r="O211" s="220"/>
    </row>
    <row r="212" s="206" customFormat="1" ht="40" hidden="1" customHeight="1" spans="1:15">
      <c r="A212" s="220">
        <v>21</v>
      </c>
      <c r="B212" s="71"/>
      <c r="C212" s="6" t="s">
        <v>99</v>
      </c>
      <c r="D212" s="6" t="s">
        <v>29</v>
      </c>
      <c r="E212" s="6" t="s">
        <v>200</v>
      </c>
      <c r="F212" s="6" t="s">
        <v>167</v>
      </c>
      <c r="G212" s="46" t="s">
        <v>161</v>
      </c>
      <c r="H212" s="7" t="s">
        <v>494</v>
      </c>
      <c r="I212" s="6" t="s">
        <v>155</v>
      </c>
      <c r="J212" s="6" t="s">
        <v>151</v>
      </c>
      <c r="K212" s="220">
        <v>2024.06</v>
      </c>
      <c r="L212" s="6">
        <v>1</v>
      </c>
      <c r="M212" s="6" t="s">
        <v>149</v>
      </c>
      <c r="N212" s="6" t="s">
        <v>506</v>
      </c>
      <c r="O212" s="220"/>
    </row>
    <row r="213" s="206" customFormat="1" ht="40" hidden="1" customHeight="1" spans="1:15">
      <c r="A213" s="220">
        <v>22</v>
      </c>
      <c r="B213" s="71"/>
      <c r="C213" s="6" t="s">
        <v>100</v>
      </c>
      <c r="D213" s="6" t="s">
        <v>29</v>
      </c>
      <c r="E213" s="6" t="s">
        <v>200</v>
      </c>
      <c r="F213" s="6" t="s">
        <v>167</v>
      </c>
      <c r="G213" s="46" t="s">
        <v>161</v>
      </c>
      <c r="H213" s="7" t="s">
        <v>494</v>
      </c>
      <c r="I213" s="6" t="s">
        <v>155</v>
      </c>
      <c r="J213" s="6" t="s">
        <v>151</v>
      </c>
      <c r="K213" s="220">
        <v>2024.06</v>
      </c>
      <c r="L213" s="6">
        <v>1</v>
      </c>
      <c r="M213" s="6" t="s">
        <v>149</v>
      </c>
      <c r="N213" s="6" t="s">
        <v>507</v>
      </c>
      <c r="O213" s="220"/>
    </row>
    <row r="214" s="206" customFormat="1" ht="40" hidden="1" customHeight="1" spans="1:15">
      <c r="A214" s="220">
        <v>23</v>
      </c>
      <c r="B214" s="71"/>
      <c r="C214" s="6" t="s">
        <v>101</v>
      </c>
      <c r="D214" s="6" t="s">
        <v>29</v>
      </c>
      <c r="E214" s="6" t="s">
        <v>200</v>
      </c>
      <c r="F214" s="6" t="s">
        <v>167</v>
      </c>
      <c r="G214" s="46" t="s">
        <v>161</v>
      </c>
      <c r="H214" s="7" t="s">
        <v>494</v>
      </c>
      <c r="I214" s="6" t="s">
        <v>155</v>
      </c>
      <c r="J214" s="6" t="s">
        <v>151</v>
      </c>
      <c r="K214" s="220">
        <v>2024.06</v>
      </c>
      <c r="L214" s="6">
        <v>1</v>
      </c>
      <c r="M214" s="6" t="s">
        <v>149</v>
      </c>
      <c r="N214" s="6" t="s">
        <v>508</v>
      </c>
      <c r="O214" s="220"/>
    </row>
    <row r="215" s="206" customFormat="1" ht="40" hidden="1" customHeight="1" spans="1:15">
      <c r="A215" s="220">
        <v>24</v>
      </c>
      <c r="B215" s="71"/>
      <c r="C215" s="6" t="s">
        <v>105</v>
      </c>
      <c r="D215" s="6" t="s">
        <v>29</v>
      </c>
      <c r="E215" s="6" t="s">
        <v>200</v>
      </c>
      <c r="F215" s="6" t="s">
        <v>167</v>
      </c>
      <c r="G215" s="46" t="s">
        <v>161</v>
      </c>
      <c r="H215" s="7" t="s">
        <v>494</v>
      </c>
      <c r="I215" s="6" t="s">
        <v>155</v>
      </c>
      <c r="J215" s="6" t="s">
        <v>151</v>
      </c>
      <c r="K215" s="220">
        <v>2024.06</v>
      </c>
      <c r="L215" s="6">
        <v>1</v>
      </c>
      <c r="M215" s="6" t="s">
        <v>149</v>
      </c>
      <c r="N215" s="6" t="s">
        <v>509</v>
      </c>
      <c r="O215" s="220"/>
    </row>
    <row r="216" s="206" customFormat="1" ht="40" hidden="1" customHeight="1" spans="1:15">
      <c r="A216" s="220">
        <v>25</v>
      </c>
      <c r="B216" s="71"/>
      <c r="C216" s="6" t="s">
        <v>510</v>
      </c>
      <c r="D216" s="6" t="s">
        <v>31</v>
      </c>
      <c r="E216" s="6" t="s">
        <v>161</v>
      </c>
      <c r="F216" s="6" t="s">
        <v>172</v>
      </c>
      <c r="G216" s="6" t="s">
        <v>145</v>
      </c>
      <c r="H216" s="7" t="s">
        <v>173</v>
      </c>
      <c r="I216" s="6" t="s">
        <v>155</v>
      </c>
      <c r="J216" s="6" t="s">
        <v>151</v>
      </c>
      <c r="K216" s="220">
        <v>2024.06</v>
      </c>
      <c r="L216" s="6">
        <v>8</v>
      </c>
      <c r="M216" s="6" t="s">
        <v>174</v>
      </c>
      <c r="N216" s="6" t="s">
        <v>511</v>
      </c>
      <c r="O216" s="220"/>
    </row>
    <row r="217" s="206" customFormat="1" ht="40" hidden="1" customHeight="1" spans="1:15">
      <c r="A217" s="220">
        <v>26</v>
      </c>
      <c r="B217" s="71"/>
      <c r="C217" s="6" t="s">
        <v>510</v>
      </c>
      <c r="D217" s="6" t="s">
        <v>33</v>
      </c>
      <c r="E217" s="6" t="s">
        <v>161</v>
      </c>
      <c r="F217" s="6" t="s">
        <v>172</v>
      </c>
      <c r="G217" s="46" t="s">
        <v>161</v>
      </c>
      <c r="H217" s="7" t="s">
        <v>176</v>
      </c>
      <c r="I217" s="6" t="s">
        <v>155</v>
      </c>
      <c r="J217" s="6" t="s">
        <v>151</v>
      </c>
      <c r="K217" s="220">
        <v>2024.06</v>
      </c>
      <c r="L217" s="6">
        <v>8</v>
      </c>
      <c r="M217" s="6" t="s">
        <v>174</v>
      </c>
      <c r="N217" s="6" t="s">
        <v>512</v>
      </c>
      <c r="O217" s="220"/>
    </row>
    <row r="218" s="206" customFormat="1" ht="40" hidden="1" customHeight="1" spans="1:15">
      <c r="A218" s="220">
        <v>27</v>
      </c>
      <c r="B218" s="71"/>
      <c r="C218" s="6" t="s">
        <v>510</v>
      </c>
      <c r="D218" s="6" t="s">
        <v>32</v>
      </c>
      <c r="E218" s="6" t="s">
        <v>161</v>
      </c>
      <c r="F218" s="6" t="s">
        <v>178</v>
      </c>
      <c r="G218" s="46" t="s">
        <v>161</v>
      </c>
      <c r="H218" s="7" t="s">
        <v>179</v>
      </c>
      <c r="I218" s="6" t="s">
        <v>155</v>
      </c>
      <c r="J218" s="6" t="s">
        <v>151</v>
      </c>
      <c r="K218" s="220">
        <v>2024.06</v>
      </c>
      <c r="L218" s="6">
        <v>4</v>
      </c>
      <c r="M218" s="6" t="s">
        <v>174</v>
      </c>
      <c r="N218" s="6" t="s">
        <v>513</v>
      </c>
      <c r="O218" s="220"/>
    </row>
    <row r="219" s="206" customFormat="1" ht="40" hidden="1" customHeight="1" spans="1:15">
      <c r="A219" s="220">
        <v>28</v>
      </c>
      <c r="B219" s="76"/>
      <c r="C219" s="6" t="s">
        <v>510</v>
      </c>
      <c r="D219" s="6" t="s">
        <v>34</v>
      </c>
      <c r="E219" s="6" t="s">
        <v>161</v>
      </c>
      <c r="F219" s="6" t="s">
        <v>178</v>
      </c>
      <c r="G219" s="6" t="s">
        <v>145</v>
      </c>
      <c r="H219" s="7" t="s">
        <v>514</v>
      </c>
      <c r="I219" s="6" t="s">
        <v>155</v>
      </c>
      <c r="J219" s="6" t="s">
        <v>151</v>
      </c>
      <c r="K219" s="220">
        <v>2024.06</v>
      </c>
      <c r="L219" s="6">
        <v>2</v>
      </c>
      <c r="M219" s="6" t="s">
        <v>174</v>
      </c>
      <c r="N219" s="6" t="s">
        <v>515</v>
      </c>
      <c r="O219" s="220"/>
    </row>
    <row r="220" s="257" customFormat="1" ht="40" hidden="1" customHeight="1" spans="1:15">
      <c r="A220" s="222">
        <f t="shared" ref="A220:A264" si="3">ROW()-4</f>
        <v>216</v>
      </c>
      <c r="B220" s="274" t="s">
        <v>106</v>
      </c>
      <c r="C220" s="306" t="s">
        <v>516</v>
      </c>
      <c r="D220" s="306" t="s">
        <v>517</v>
      </c>
      <c r="E220" s="306" t="s">
        <v>143</v>
      </c>
      <c r="F220" s="306" t="s">
        <v>417</v>
      </c>
      <c r="G220" s="306" t="s">
        <v>161</v>
      </c>
      <c r="H220" s="307" t="s">
        <v>518</v>
      </c>
      <c r="I220" s="306" t="s">
        <v>147</v>
      </c>
      <c r="J220" s="306" t="s">
        <v>519</v>
      </c>
      <c r="K220" s="306">
        <v>2023.06</v>
      </c>
      <c r="L220" s="306">
        <v>1</v>
      </c>
      <c r="M220" s="263" t="s">
        <v>149</v>
      </c>
      <c r="N220" s="263" t="s">
        <v>520</v>
      </c>
      <c r="O220" s="312"/>
    </row>
    <row r="221" s="257" customFormat="1" ht="40" hidden="1" customHeight="1" spans="1:15">
      <c r="A221" s="222">
        <f t="shared" si="3"/>
        <v>217</v>
      </c>
      <c r="B221" s="275"/>
      <c r="C221" s="274" t="s">
        <v>41</v>
      </c>
      <c r="D221" s="264" t="s">
        <v>20</v>
      </c>
      <c r="E221" s="263" t="s">
        <v>143</v>
      </c>
      <c r="F221" s="263" t="s">
        <v>167</v>
      </c>
      <c r="G221" s="264" t="s">
        <v>161</v>
      </c>
      <c r="H221" s="265" t="s">
        <v>521</v>
      </c>
      <c r="I221" s="306" t="s">
        <v>147</v>
      </c>
      <c r="J221" s="306" t="s">
        <v>519</v>
      </c>
      <c r="K221" s="222">
        <v>2023.06</v>
      </c>
      <c r="L221" s="270">
        <v>1</v>
      </c>
      <c r="M221" s="263" t="s">
        <v>149</v>
      </c>
      <c r="N221" s="263" t="s">
        <v>187</v>
      </c>
      <c r="O221" s="222"/>
    </row>
    <row r="222" s="207" customFormat="1" ht="40" hidden="1" customHeight="1" spans="1:15">
      <c r="A222" s="220">
        <f t="shared" si="3"/>
        <v>218</v>
      </c>
      <c r="B222" s="71"/>
      <c r="C222" s="71"/>
      <c r="D222" s="6" t="s">
        <v>31</v>
      </c>
      <c r="E222" s="6" t="s">
        <v>161</v>
      </c>
      <c r="F222" s="6" t="s">
        <v>172</v>
      </c>
      <c r="G222" s="6" t="s">
        <v>145</v>
      </c>
      <c r="H222" s="7" t="s">
        <v>173</v>
      </c>
      <c r="I222" s="6" t="s">
        <v>155</v>
      </c>
      <c r="J222" s="6" t="s">
        <v>151</v>
      </c>
      <c r="K222" s="220">
        <v>2024.07</v>
      </c>
      <c r="L222" s="6">
        <v>5</v>
      </c>
      <c r="M222" s="6" t="s">
        <v>256</v>
      </c>
      <c r="N222" s="6" t="s">
        <v>522</v>
      </c>
      <c r="O222" s="220"/>
    </row>
    <row r="223" s="207" customFormat="1" ht="40" hidden="1" customHeight="1" spans="1:15">
      <c r="A223" s="220">
        <f t="shared" si="3"/>
        <v>219</v>
      </c>
      <c r="B223" s="71"/>
      <c r="C223" s="71"/>
      <c r="D223" s="6" t="s">
        <v>34</v>
      </c>
      <c r="E223" s="6" t="s">
        <v>161</v>
      </c>
      <c r="F223" s="6" t="s">
        <v>178</v>
      </c>
      <c r="G223" s="46" t="s">
        <v>161</v>
      </c>
      <c r="H223" s="7" t="s">
        <v>176</v>
      </c>
      <c r="I223" s="6" t="s">
        <v>155</v>
      </c>
      <c r="J223" s="6" t="s">
        <v>151</v>
      </c>
      <c r="K223" s="220">
        <v>2024.07</v>
      </c>
      <c r="L223" s="6">
        <v>1</v>
      </c>
      <c r="M223" s="6" t="s">
        <v>256</v>
      </c>
      <c r="N223" s="6" t="s">
        <v>187</v>
      </c>
      <c r="O223" s="220"/>
    </row>
    <row r="224" s="257" customFormat="1" ht="40" hidden="1" customHeight="1" spans="1:15">
      <c r="A224" s="222">
        <f t="shared" si="3"/>
        <v>220</v>
      </c>
      <c r="B224" s="275"/>
      <c r="C224" s="274" t="s">
        <v>42</v>
      </c>
      <c r="D224" s="263" t="s">
        <v>20</v>
      </c>
      <c r="E224" s="264" t="s">
        <v>143</v>
      </c>
      <c r="F224" s="263" t="s">
        <v>167</v>
      </c>
      <c r="G224" s="264" t="s">
        <v>161</v>
      </c>
      <c r="H224" s="265" t="s">
        <v>523</v>
      </c>
      <c r="I224" s="306" t="s">
        <v>147</v>
      </c>
      <c r="J224" s="306" t="s">
        <v>519</v>
      </c>
      <c r="K224" s="222">
        <v>2023.06</v>
      </c>
      <c r="L224" s="263">
        <v>1</v>
      </c>
      <c r="M224" s="263" t="s">
        <v>149</v>
      </c>
      <c r="N224" s="263" t="s">
        <v>187</v>
      </c>
      <c r="O224" s="222"/>
    </row>
    <row r="225" s="257" customFormat="1" ht="40" hidden="1" customHeight="1" spans="1:15">
      <c r="A225" s="222">
        <f t="shared" si="3"/>
        <v>221</v>
      </c>
      <c r="B225" s="275"/>
      <c r="C225" s="275"/>
      <c r="D225" s="263" t="s">
        <v>524</v>
      </c>
      <c r="E225" s="264" t="s">
        <v>200</v>
      </c>
      <c r="F225" s="263" t="s">
        <v>167</v>
      </c>
      <c r="G225" s="264" t="s">
        <v>161</v>
      </c>
      <c r="H225" s="265" t="s">
        <v>525</v>
      </c>
      <c r="I225" s="306" t="s">
        <v>147</v>
      </c>
      <c r="J225" s="263" t="s">
        <v>151</v>
      </c>
      <c r="K225" s="222">
        <v>2023.07</v>
      </c>
      <c r="L225" s="263">
        <v>1</v>
      </c>
      <c r="M225" s="263" t="s">
        <v>149</v>
      </c>
      <c r="N225" s="263" t="s">
        <v>187</v>
      </c>
      <c r="O225" s="222"/>
    </row>
    <row r="226" s="257" customFormat="1" ht="40" hidden="1" customHeight="1" spans="1:15">
      <c r="A226" s="222">
        <f t="shared" si="3"/>
        <v>222</v>
      </c>
      <c r="B226" s="275"/>
      <c r="C226" s="275"/>
      <c r="D226" s="263" t="s">
        <v>526</v>
      </c>
      <c r="E226" s="264" t="s">
        <v>143</v>
      </c>
      <c r="F226" s="263" t="s">
        <v>167</v>
      </c>
      <c r="G226" s="264" t="s">
        <v>161</v>
      </c>
      <c r="H226" s="265" t="s">
        <v>527</v>
      </c>
      <c r="I226" s="306" t="s">
        <v>147</v>
      </c>
      <c r="J226" s="306" t="s">
        <v>528</v>
      </c>
      <c r="K226" s="222">
        <v>2023.08</v>
      </c>
      <c r="L226" s="263">
        <v>1</v>
      </c>
      <c r="M226" s="263" t="s">
        <v>149</v>
      </c>
      <c r="N226" s="263" t="s">
        <v>187</v>
      </c>
      <c r="O226" s="222"/>
    </row>
    <row r="227" s="257" customFormat="1" ht="40" hidden="1" customHeight="1" spans="1:15">
      <c r="A227" s="222">
        <f t="shared" si="3"/>
        <v>223</v>
      </c>
      <c r="B227" s="275"/>
      <c r="C227" s="308"/>
      <c r="D227" s="263" t="s">
        <v>189</v>
      </c>
      <c r="E227" s="264" t="s">
        <v>143</v>
      </c>
      <c r="F227" s="263" t="s">
        <v>167</v>
      </c>
      <c r="G227" s="264" t="s">
        <v>161</v>
      </c>
      <c r="H227" s="265" t="s">
        <v>529</v>
      </c>
      <c r="I227" s="263" t="s">
        <v>147</v>
      </c>
      <c r="J227" s="306" t="s">
        <v>528</v>
      </c>
      <c r="K227" s="222">
        <v>2023.07</v>
      </c>
      <c r="L227" s="263">
        <v>1</v>
      </c>
      <c r="M227" s="263" t="s">
        <v>149</v>
      </c>
      <c r="N227" s="263" t="s">
        <v>187</v>
      </c>
      <c r="O227" s="222"/>
    </row>
    <row r="228" s="257" customFormat="1" ht="40" hidden="1" customHeight="1" spans="1:15">
      <c r="A228" s="222">
        <f t="shared" si="3"/>
        <v>224</v>
      </c>
      <c r="B228" s="275"/>
      <c r="C228" s="274" t="s">
        <v>43</v>
      </c>
      <c r="D228" s="263" t="s">
        <v>20</v>
      </c>
      <c r="E228" s="264" t="s">
        <v>143</v>
      </c>
      <c r="F228" s="263" t="s">
        <v>167</v>
      </c>
      <c r="G228" s="264" t="s">
        <v>145</v>
      </c>
      <c r="H228" s="265" t="s">
        <v>530</v>
      </c>
      <c r="I228" s="263" t="s">
        <v>147</v>
      </c>
      <c r="J228" s="306" t="s">
        <v>519</v>
      </c>
      <c r="K228" s="222">
        <v>2024.07</v>
      </c>
      <c r="L228" s="263">
        <v>1</v>
      </c>
      <c r="M228" s="263" t="s">
        <v>149</v>
      </c>
      <c r="N228" s="263" t="s">
        <v>187</v>
      </c>
      <c r="O228" s="222"/>
    </row>
    <row r="229" s="207" customFormat="1" ht="40" hidden="1" customHeight="1" spans="1:15">
      <c r="A229" s="220">
        <f t="shared" si="3"/>
        <v>225</v>
      </c>
      <c r="B229" s="71"/>
      <c r="C229" s="71"/>
      <c r="D229" s="6" t="s">
        <v>531</v>
      </c>
      <c r="E229" s="6" t="s">
        <v>200</v>
      </c>
      <c r="F229" s="6" t="s">
        <v>167</v>
      </c>
      <c r="G229" s="46" t="s">
        <v>145</v>
      </c>
      <c r="H229" s="7" t="s">
        <v>532</v>
      </c>
      <c r="I229" s="6" t="s">
        <v>155</v>
      </c>
      <c r="J229" s="6" t="s">
        <v>151</v>
      </c>
      <c r="K229" s="220">
        <v>2023.06</v>
      </c>
      <c r="L229" s="6">
        <v>1</v>
      </c>
      <c r="M229" s="6" t="s">
        <v>149</v>
      </c>
      <c r="N229" s="6" t="s">
        <v>187</v>
      </c>
      <c r="O229" s="220"/>
    </row>
    <row r="230" s="207" customFormat="1" ht="40" hidden="1" customHeight="1" spans="1:15">
      <c r="A230" s="220">
        <f t="shared" si="3"/>
        <v>226</v>
      </c>
      <c r="B230" s="71"/>
      <c r="C230" s="76"/>
      <c r="D230" s="6" t="s">
        <v>533</v>
      </c>
      <c r="E230" s="6" t="s">
        <v>200</v>
      </c>
      <c r="F230" s="6" t="s">
        <v>167</v>
      </c>
      <c r="G230" s="46" t="s">
        <v>145</v>
      </c>
      <c r="H230" s="7" t="s">
        <v>534</v>
      </c>
      <c r="I230" s="6" t="s">
        <v>155</v>
      </c>
      <c r="J230" s="6" t="s">
        <v>151</v>
      </c>
      <c r="K230" s="220">
        <v>2023.07</v>
      </c>
      <c r="L230" s="6">
        <v>1</v>
      </c>
      <c r="M230" s="6" t="s">
        <v>149</v>
      </c>
      <c r="N230" s="6" t="s">
        <v>187</v>
      </c>
      <c r="O230" s="220"/>
    </row>
    <row r="231" s="207" customFormat="1" ht="40" hidden="1" customHeight="1" spans="1:15">
      <c r="A231" s="220">
        <f t="shared" si="3"/>
        <v>227</v>
      </c>
      <c r="B231" s="71"/>
      <c r="C231" s="10" t="s">
        <v>44</v>
      </c>
      <c r="D231" s="6" t="s">
        <v>29</v>
      </c>
      <c r="E231" s="6" t="s">
        <v>200</v>
      </c>
      <c r="F231" s="6" t="s">
        <v>167</v>
      </c>
      <c r="G231" s="46" t="s">
        <v>145</v>
      </c>
      <c r="H231" s="7" t="s">
        <v>535</v>
      </c>
      <c r="I231" s="6" t="s">
        <v>155</v>
      </c>
      <c r="J231" s="6" t="s">
        <v>151</v>
      </c>
      <c r="K231" s="6" t="s">
        <v>536</v>
      </c>
      <c r="L231" s="6">
        <v>1</v>
      </c>
      <c r="M231" s="6" t="s">
        <v>149</v>
      </c>
      <c r="N231" s="6" t="s">
        <v>187</v>
      </c>
      <c r="O231" s="220"/>
    </row>
    <row r="232" s="207" customFormat="1" ht="40" hidden="1" customHeight="1" spans="1:15">
      <c r="A232" s="220">
        <f t="shared" si="3"/>
        <v>228</v>
      </c>
      <c r="B232" s="71"/>
      <c r="C232" s="76"/>
      <c r="D232" s="6" t="s">
        <v>537</v>
      </c>
      <c r="E232" s="6" t="s">
        <v>200</v>
      </c>
      <c r="F232" s="6" t="s">
        <v>167</v>
      </c>
      <c r="G232" s="46" t="s">
        <v>145</v>
      </c>
      <c r="H232" s="7" t="s">
        <v>538</v>
      </c>
      <c r="I232" s="6" t="s">
        <v>155</v>
      </c>
      <c r="J232" s="6" t="s">
        <v>151</v>
      </c>
      <c r="K232" s="220">
        <v>2023.07</v>
      </c>
      <c r="L232" s="6">
        <v>1</v>
      </c>
      <c r="M232" s="6" t="s">
        <v>149</v>
      </c>
      <c r="N232" s="6" t="s">
        <v>187</v>
      </c>
      <c r="O232" s="220"/>
    </row>
    <row r="233" s="257" customFormat="1" ht="40" hidden="1" customHeight="1" spans="1:16">
      <c r="A233" s="222">
        <f t="shared" si="3"/>
        <v>229</v>
      </c>
      <c r="B233" s="275"/>
      <c r="C233" s="306" t="s">
        <v>107</v>
      </c>
      <c r="D233" s="263" t="s">
        <v>25</v>
      </c>
      <c r="E233" s="264" t="s">
        <v>143</v>
      </c>
      <c r="F233" s="263" t="s">
        <v>417</v>
      </c>
      <c r="G233" s="264" t="s">
        <v>161</v>
      </c>
      <c r="H233" s="265" t="s">
        <v>539</v>
      </c>
      <c r="I233" s="263" t="s">
        <v>147</v>
      </c>
      <c r="J233" s="306" t="s">
        <v>519</v>
      </c>
      <c r="K233" s="222">
        <v>2024.07</v>
      </c>
      <c r="L233" s="263">
        <v>1</v>
      </c>
      <c r="M233" s="263" t="s">
        <v>149</v>
      </c>
      <c r="N233" s="263" t="s">
        <v>187</v>
      </c>
      <c r="O233" s="222"/>
      <c r="P233" s="249" t="s">
        <v>151</v>
      </c>
    </row>
    <row r="234" s="257" customFormat="1" ht="40" hidden="1" customHeight="1" spans="1:16">
      <c r="A234" s="222">
        <f t="shared" si="3"/>
        <v>230</v>
      </c>
      <c r="B234" s="275"/>
      <c r="C234" s="309"/>
      <c r="D234" s="263" t="s">
        <v>26</v>
      </c>
      <c r="E234" s="264" t="s">
        <v>143</v>
      </c>
      <c r="F234" s="263" t="s">
        <v>417</v>
      </c>
      <c r="G234" s="264" t="s">
        <v>161</v>
      </c>
      <c r="H234" s="265" t="s">
        <v>540</v>
      </c>
      <c r="I234" s="263" t="s">
        <v>147</v>
      </c>
      <c r="J234" s="306" t="s">
        <v>519</v>
      </c>
      <c r="K234" s="222">
        <v>2024.07</v>
      </c>
      <c r="L234" s="263">
        <v>1</v>
      </c>
      <c r="M234" s="263" t="s">
        <v>149</v>
      </c>
      <c r="N234" s="263" t="s">
        <v>541</v>
      </c>
      <c r="O234" s="222"/>
      <c r="P234" s="249" t="s">
        <v>151</v>
      </c>
    </row>
    <row r="235" s="207" customFormat="1" ht="40" hidden="1" customHeight="1" spans="1:15">
      <c r="A235" s="220">
        <f t="shared" si="3"/>
        <v>231</v>
      </c>
      <c r="B235" s="71"/>
      <c r="C235" s="60"/>
      <c r="D235" s="6" t="s">
        <v>28</v>
      </c>
      <c r="E235" s="6" t="s">
        <v>200</v>
      </c>
      <c r="F235" s="6" t="s">
        <v>167</v>
      </c>
      <c r="G235" s="46" t="s">
        <v>145</v>
      </c>
      <c r="H235" s="7" t="s">
        <v>532</v>
      </c>
      <c r="I235" s="6" t="s">
        <v>155</v>
      </c>
      <c r="J235" s="6" t="s">
        <v>151</v>
      </c>
      <c r="K235" s="220">
        <v>2024.07</v>
      </c>
      <c r="L235" s="6">
        <v>2</v>
      </c>
      <c r="M235" s="6" t="s">
        <v>149</v>
      </c>
      <c r="N235" s="6" t="s">
        <v>541</v>
      </c>
      <c r="O235" s="220"/>
    </row>
    <row r="236" s="207" customFormat="1" ht="40" hidden="1" customHeight="1" spans="1:15">
      <c r="A236" s="220">
        <f t="shared" si="3"/>
        <v>232</v>
      </c>
      <c r="B236" s="71"/>
      <c r="C236" s="65"/>
      <c r="D236" s="6" t="s">
        <v>30</v>
      </c>
      <c r="E236" s="6" t="s">
        <v>161</v>
      </c>
      <c r="F236" s="6" t="s">
        <v>417</v>
      </c>
      <c r="G236" s="6" t="s">
        <v>145</v>
      </c>
      <c r="H236" s="7" t="s">
        <v>542</v>
      </c>
      <c r="I236" s="6" t="s">
        <v>155</v>
      </c>
      <c r="J236" s="6" t="s">
        <v>151</v>
      </c>
      <c r="K236" s="220">
        <v>2023.06</v>
      </c>
      <c r="L236" s="6">
        <v>2</v>
      </c>
      <c r="M236" s="6" t="s">
        <v>256</v>
      </c>
      <c r="N236" s="6" t="s">
        <v>541</v>
      </c>
      <c r="O236" s="220"/>
    </row>
    <row r="237" s="257" customFormat="1" ht="40" hidden="1" customHeight="1" spans="1:16">
      <c r="A237" s="222">
        <f t="shared" si="3"/>
        <v>233</v>
      </c>
      <c r="B237" s="275"/>
      <c r="C237" s="306" t="s">
        <v>110</v>
      </c>
      <c r="D237" s="263" t="s">
        <v>543</v>
      </c>
      <c r="E237" s="264" t="s">
        <v>143</v>
      </c>
      <c r="F237" s="263" t="s">
        <v>417</v>
      </c>
      <c r="G237" s="264" t="s">
        <v>161</v>
      </c>
      <c r="H237" s="265" t="s">
        <v>539</v>
      </c>
      <c r="I237" s="263" t="s">
        <v>147</v>
      </c>
      <c r="J237" s="306" t="s">
        <v>519</v>
      </c>
      <c r="K237" s="222">
        <v>2024.07</v>
      </c>
      <c r="L237" s="263">
        <v>1</v>
      </c>
      <c r="M237" s="263" t="s">
        <v>149</v>
      </c>
      <c r="N237" s="263" t="s">
        <v>541</v>
      </c>
      <c r="O237" s="222"/>
      <c r="P237" s="249" t="s">
        <v>151</v>
      </c>
    </row>
    <row r="238" s="257" customFormat="1" ht="40" hidden="1" customHeight="1" spans="1:16">
      <c r="A238" s="222">
        <f t="shared" si="3"/>
        <v>234</v>
      </c>
      <c r="B238" s="275"/>
      <c r="C238" s="309"/>
      <c r="D238" s="263" t="s">
        <v>25</v>
      </c>
      <c r="E238" s="264" t="s">
        <v>143</v>
      </c>
      <c r="F238" s="263" t="s">
        <v>417</v>
      </c>
      <c r="G238" s="264" t="s">
        <v>161</v>
      </c>
      <c r="H238" s="265" t="s">
        <v>544</v>
      </c>
      <c r="I238" s="263" t="s">
        <v>147</v>
      </c>
      <c r="J238" s="306" t="s">
        <v>519</v>
      </c>
      <c r="K238" s="222">
        <v>2024.07</v>
      </c>
      <c r="L238" s="263">
        <v>1</v>
      </c>
      <c r="M238" s="263" t="s">
        <v>149</v>
      </c>
      <c r="N238" s="263" t="s">
        <v>541</v>
      </c>
      <c r="O238" s="222"/>
      <c r="P238" s="249" t="s">
        <v>151</v>
      </c>
    </row>
    <row r="239" s="257" customFormat="1" ht="40" hidden="1" customHeight="1" spans="1:16">
      <c r="A239" s="222">
        <f t="shared" si="3"/>
        <v>235</v>
      </c>
      <c r="B239" s="275"/>
      <c r="C239" s="309"/>
      <c r="D239" s="263" t="s">
        <v>26</v>
      </c>
      <c r="E239" s="264" t="s">
        <v>143</v>
      </c>
      <c r="F239" s="263" t="s">
        <v>417</v>
      </c>
      <c r="G239" s="264" t="s">
        <v>161</v>
      </c>
      <c r="H239" s="265" t="s">
        <v>540</v>
      </c>
      <c r="I239" s="263" t="s">
        <v>147</v>
      </c>
      <c r="J239" s="306" t="s">
        <v>519</v>
      </c>
      <c r="K239" s="222">
        <v>2024.07</v>
      </c>
      <c r="L239" s="263">
        <v>1</v>
      </c>
      <c r="M239" s="263" t="s">
        <v>149</v>
      </c>
      <c r="N239" s="263" t="s">
        <v>541</v>
      </c>
      <c r="O239" s="222"/>
      <c r="P239" s="249" t="s">
        <v>151</v>
      </c>
    </row>
    <row r="240" s="207" customFormat="1" ht="40" hidden="1" customHeight="1" spans="1:15">
      <c r="A240" s="220">
        <f t="shared" si="3"/>
        <v>236</v>
      </c>
      <c r="B240" s="71"/>
      <c r="C240" s="60"/>
      <c r="D240" s="6" t="s">
        <v>28</v>
      </c>
      <c r="E240" s="6" t="s">
        <v>200</v>
      </c>
      <c r="F240" s="6" t="s">
        <v>167</v>
      </c>
      <c r="G240" s="46" t="s">
        <v>145</v>
      </c>
      <c r="H240" s="7" t="s">
        <v>532</v>
      </c>
      <c r="I240" s="6" t="s">
        <v>155</v>
      </c>
      <c r="J240" s="6" t="s">
        <v>151</v>
      </c>
      <c r="K240" s="220">
        <v>2024.07</v>
      </c>
      <c r="L240" s="6">
        <v>10</v>
      </c>
      <c r="M240" s="6" t="s">
        <v>149</v>
      </c>
      <c r="N240" s="6" t="s">
        <v>541</v>
      </c>
      <c r="O240" s="220"/>
    </row>
    <row r="241" s="207" customFormat="1" ht="40" hidden="1" customHeight="1" spans="1:15">
      <c r="A241" s="220">
        <f t="shared" si="3"/>
        <v>237</v>
      </c>
      <c r="B241" s="71"/>
      <c r="C241" s="60"/>
      <c r="D241" s="6" t="s">
        <v>30</v>
      </c>
      <c r="E241" s="6" t="s">
        <v>161</v>
      </c>
      <c r="F241" s="6" t="s">
        <v>417</v>
      </c>
      <c r="G241" s="6" t="s">
        <v>145</v>
      </c>
      <c r="H241" s="7" t="s">
        <v>542</v>
      </c>
      <c r="I241" s="6" t="s">
        <v>155</v>
      </c>
      <c r="J241" s="6" t="s">
        <v>151</v>
      </c>
      <c r="K241" s="220">
        <v>2023.06</v>
      </c>
      <c r="L241" s="6">
        <v>3</v>
      </c>
      <c r="M241" s="6" t="s">
        <v>256</v>
      </c>
      <c r="N241" s="6" t="s">
        <v>541</v>
      </c>
      <c r="O241" s="220"/>
    </row>
    <row r="242" s="207" customFormat="1" ht="40" hidden="1" customHeight="1" spans="1:15">
      <c r="A242" s="220">
        <f t="shared" si="3"/>
        <v>238</v>
      </c>
      <c r="B242" s="71"/>
      <c r="C242" s="60"/>
      <c r="D242" s="6" t="s">
        <v>31</v>
      </c>
      <c r="E242" s="6" t="s">
        <v>161</v>
      </c>
      <c r="F242" s="6" t="s">
        <v>172</v>
      </c>
      <c r="G242" s="6" t="s">
        <v>145</v>
      </c>
      <c r="H242" s="7" t="s">
        <v>173</v>
      </c>
      <c r="I242" s="6" t="s">
        <v>155</v>
      </c>
      <c r="J242" s="6" t="s">
        <v>151</v>
      </c>
      <c r="K242" s="220">
        <v>2024.07</v>
      </c>
      <c r="L242" s="6">
        <v>1</v>
      </c>
      <c r="M242" s="6" t="s">
        <v>256</v>
      </c>
      <c r="N242" s="6" t="s">
        <v>522</v>
      </c>
      <c r="O242" s="220"/>
    </row>
    <row r="243" s="207" customFormat="1" ht="40" hidden="1" customHeight="1" spans="1:15">
      <c r="A243" s="220">
        <f t="shared" si="3"/>
        <v>239</v>
      </c>
      <c r="B243" s="71"/>
      <c r="C243" s="60"/>
      <c r="D243" s="6" t="s">
        <v>32</v>
      </c>
      <c r="E243" s="6" t="s">
        <v>161</v>
      </c>
      <c r="F243" s="6" t="s">
        <v>178</v>
      </c>
      <c r="G243" s="46" t="s">
        <v>161</v>
      </c>
      <c r="H243" s="7" t="s">
        <v>179</v>
      </c>
      <c r="I243" s="6" t="s">
        <v>155</v>
      </c>
      <c r="J243" s="6" t="s">
        <v>151</v>
      </c>
      <c r="K243" s="220">
        <v>2024.07</v>
      </c>
      <c r="L243" s="6">
        <v>1</v>
      </c>
      <c r="M243" s="6" t="s">
        <v>256</v>
      </c>
      <c r="N243" s="6" t="s">
        <v>541</v>
      </c>
      <c r="O243" s="220"/>
    </row>
    <row r="244" s="207" customFormat="1" ht="40" hidden="1" customHeight="1" spans="1:15">
      <c r="A244" s="220">
        <f t="shared" si="3"/>
        <v>240</v>
      </c>
      <c r="B244" s="71"/>
      <c r="C244" s="60"/>
      <c r="D244" s="6" t="s">
        <v>33</v>
      </c>
      <c r="E244" s="6" t="s">
        <v>161</v>
      </c>
      <c r="F244" s="6" t="s">
        <v>178</v>
      </c>
      <c r="G244" s="46" t="s">
        <v>161</v>
      </c>
      <c r="H244" s="7" t="s">
        <v>176</v>
      </c>
      <c r="I244" s="6" t="s">
        <v>155</v>
      </c>
      <c r="J244" s="6" t="s">
        <v>151</v>
      </c>
      <c r="K244" s="220">
        <v>2024.07</v>
      </c>
      <c r="L244" s="6">
        <v>1</v>
      </c>
      <c r="M244" s="6" t="s">
        <v>256</v>
      </c>
      <c r="N244" s="6" t="s">
        <v>541</v>
      </c>
      <c r="O244" s="220"/>
    </row>
    <row r="245" s="207" customFormat="1" ht="40" hidden="1" customHeight="1" spans="1:15">
      <c r="A245" s="220">
        <f t="shared" si="3"/>
        <v>241</v>
      </c>
      <c r="B245" s="71"/>
      <c r="C245" s="60"/>
      <c r="D245" s="6" t="s">
        <v>34</v>
      </c>
      <c r="E245" s="6" t="s">
        <v>161</v>
      </c>
      <c r="F245" s="6" t="s">
        <v>178</v>
      </c>
      <c r="G245" s="46" t="s">
        <v>161</v>
      </c>
      <c r="H245" s="7" t="s">
        <v>176</v>
      </c>
      <c r="I245" s="6" t="s">
        <v>155</v>
      </c>
      <c r="J245" s="6" t="s">
        <v>151</v>
      </c>
      <c r="K245" s="220">
        <v>2024.07</v>
      </c>
      <c r="L245" s="6">
        <v>1</v>
      </c>
      <c r="M245" s="6" t="s">
        <v>256</v>
      </c>
      <c r="N245" s="6" t="s">
        <v>541</v>
      </c>
      <c r="O245" s="220"/>
    </row>
    <row r="246" s="257" customFormat="1" ht="40" hidden="1" customHeight="1" spans="1:16">
      <c r="A246" s="222">
        <f t="shared" si="3"/>
        <v>242</v>
      </c>
      <c r="B246" s="275"/>
      <c r="C246" s="306" t="s">
        <v>114</v>
      </c>
      <c r="D246" s="263" t="s">
        <v>25</v>
      </c>
      <c r="E246" s="264" t="s">
        <v>143</v>
      </c>
      <c r="F246" s="263" t="s">
        <v>417</v>
      </c>
      <c r="G246" s="264" t="s">
        <v>161</v>
      </c>
      <c r="H246" s="265" t="s">
        <v>544</v>
      </c>
      <c r="I246" s="263" t="s">
        <v>147</v>
      </c>
      <c r="J246" s="306" t="s">
        <v>519</v>
      </c>
      <c r="K246" s="222">
        <v>2024.07</v>
      </c>
      <c r="L246" s="263">
        <v>1</v>
      </c>
      <c r="M246" s="263" t="s">
        <v>149</v>
      </c>
      <c r="N246" s="263" t="s">
        <v>541</v>
      </c>
      <c r="O246" s="222"/>
      <c r="P246" s="249" t="s">
        <v>151</v>
      </c>
    </row>
    <row r="247" s="257" customFormat="1" ht="40" hidden="1" customHeight="1" spans="1:16">
      <c r="A247" s="222">
        <f t="shared" si="3"/>
        <v>243</v>
      </c>
      <c r="B247" s="275"/>
      <c r="C247" s="309"/>
      <c r="D247" s="263" t="s">
        <v>26</v>
      </c>
      <c r="E247" s="264" t="s">
        <v>143</v>
      </c>
      <c r="F247" s="263" t="s">
        <v>417</v>
      </c>
      <c r="G247" s="264" t="s">
        <v>161</v>
      </c>
      <c r="H247" s="265" t="s">
        <v>540</v>
      </c>
      <c r="I247" s="263" t="s">
        <v>147</v>
      </c>
      <c r="J247" s="306" t="s">
        <v>519</v>
      </c>
      <c r="K247" s="222">
        <v>2024.07</v>
      </c>
      <c r="L247" s="263">
        <v>1</v>
      </c>
      <c r="M247" s="263" t="s">
        <v>149</v>
      </c>
      <c r="N247" s="263" t="s">
        <v>541</v>
      </c>
      <c r="O247" s="222"/>
      <c r="P247" s="249" t="s">
        <v>151</v>
      </c>
    </row>
    <row r="248" s="207" customFormat="1" ht="40" hidden="1" customHeight="1" spans="1:15">
      <c r="A248" s="220">
        <f t="shared" si="3"/>
        <v>244</v>
      </c>
      <c r="B248" s="71"/>
      <c r="C248" s="60"/>
      <c r="D248" s="6" t="s">
        <v>31</v>
      </c>
      <c r="E248" s="6" t="s">
        <v>161</v>
      </c>
      <c r="F248" s="6" t="s">
        <v>172</v>
      </c>
      <c r="G248" s="6" t="s">
        <v>145</v>
      </c>
      <c r="H248" s="7" t="s">
        <v>173</v>
      </c>
      <c r="I248" s="6" t="s">
        <v>155</v>
      </c>
      <c r="J248" s="6" t="s">
        <v>151</v>
      </c>
      <c r="K248" s="220">
        <v>2024.07</v>
      </c>
      <c r="L248" s="6">
        <v>2</v>
      </c>
      <c r="M248" s="6" t="s">
        <v>256</v>
      </c>
      <c r="N248" s="6" t="s">
        <v>522</v>
      </c>
      <c r="O248" s="220"/>
    </row>
    <row r="249" s="207" customFormat="1" ht="40" hidden="1" customHeight="1" spans="1:15">
      <c r="A249" s="220">
        <f t="shared" si="3"/>
        <v>245</v>
      </c>
      <c r="B249" s="71"/>
      <c r="C249" s="65"/>
      <c r="D249" s="6" t="s">
        <v>32</v>
      </c>
      <c r="E249" s="6" t="s">
        <v>161</v>
      </c>
      <c r="F249" s="6" t="s">
        <v>178</v>
      </c>
      <c r="G249" s="46" t="s">
        <v>161</v>
      </c>
      <c r="H249" s="7" t="s">
        <v>179</v>
      </c>
      <c r="I249" s="6" t="s">
        <v>155</v>
      </c>
      <c r="J249" s="6" t="s">
        <v>151</v>
      </c>
      <c r="K249" s="220">
        <v>2024.07</v>
      </c>
      <c r="L249" s="6">
        <v>1</v>
      </c>
      <c r="M249" s="6" t="s">
        <v>256</v>
      </c>
      <c r="N249" s="6" t="s">
        <v>541</v>
      </c>
      <c r="O249" s="220"/>
    </row>
    <row r="250" s="206" customFormat="1" ht="40" hidden="1" customHeight="1" spans="1:15">
      <c r="A250" s="218">
        <f t="shared" si="3"/>
        <v>246</v>
      </c>
      <c r="B250" s="6" t="s">
        <v>115</v>
      </c>
      <c r="C250" s="310" t="s">
        <v>41</v>
      </c>
      <c r="D250" s="6" t="s">
        <v>545</v>
      </c>
      <c r="E250" s="46" t="s">
        <v>200</v>
      </c>
      <c r="F250" s="6" t="s">
        <v>144</v>
      </c>
      <c r="G250" s="46" t="s">
        <v>161</v>
      </c>
      <c r="H250" s="7" t="s">
        <v>546</v>
      </c>
      <c r="I250" s="6" t="s">
        <v>155</v>
      </c>
      <c r="J250" s="46" t="s">
        <v>547</v>
      </c>
      <c r="K250" s="220">
        <v>2024.08</v>
      </c>
      <c r="L250" s="6">
        <v>1</v>
      </c>
      <c r="M250" s="6"/>
      <c r="N250" s="6" t="s">
        <v>187</v>
      </c>
      <c r="O250" s="220"/>
    </row>
    <row r="251" s="206" customFormat="1" ht="40" hidden="1" customHeight="1" spans="1:15">
      <c r="A251" s="218">
        <f t="shared" si="3"/>
        <v>247</v>
      </c>
      <c r="B251" s="6"/>
      <c r="C251" s="6" t="s">
        <v>42</v>
      </c>
      <c r="D251" s="6" t="s">
        <v>548</v>
      </c>
      <c r="E251" s="6" t="s">
        <v>200</v>
      </c>
      <c r="F251" s="6" t="s">
        <v>144</v>
      </c>
      <c r="G251" s="6" t="s">
        <v>161</v>
      </c>
      <c r="H251" s="7" t="s">
        <v>549</v>
      </c>
      <c r="I251" s="6" t="s">
        <v>155</v>
      </c>
      <c r="J251" s="6" t="s">
        <v>151</v>
      </c>
      <c r="K251" s="313">
        <v>2024.1</v>
      </c>
      <c r="L251" s="6">
        <v>1</v>
      </c>
      <c r="M251" s="6"/>
      <c r="N251" s="6" t="s">
        <v>550</v>
      </c>
      <c r="O251" s="220"/>
    </row>
    <row r="252" s="206" customFormat="1" ht="40" hidden="1" customHeight="1" spans="1:15">
      <c r="A252" s="218">
        <f t="shared" si="3"/>
        <v>248</v>
      </c>
      <c r="B252" s="6"/>
      <c r="C252" s="6"/>
      <c r="D252" s="6" t="s">
        <v>551</v>
      </c>
      <c r="E252" s="6" t="s">
        <v>200</v>
      </c>
      <c r="F252" s="6" t="s">
        <v>144</v>
      </c>
      <c r="G252" s="46" t="s">
        <v>161</v>
      </c>
      <c r="H252" s="7" t="s">
        <v>552</v>
      </c>
      <c r="I252" s="6" t="s">
        <v>155</v>
      </c>
      <c r="J252" s="6" t="s">
        <v>151</v>
      </c>
      <c r="K252" s="313">
        <v>2024.06</v>
      </c>
      <c r="L252" s="6">
        <v>1</v>
      </c>
      <c r="M252" s="6" t="s">
        <v>149</v>
      </c>
      <c r="N252" s="6" t="s">
        <v>187</v>
      </c>
      <c r="O252" s="220"/>
    </row>
    <row r="253" s="206" customFormat="1" ht="40" hidden="1" customHeight="1" spans="1:15">
      <c r="A253" s="218">
        <f t="shared" si="3"/>
        <v>249</v>
      </c>
      <c r="B253" s="6"/>
      <c r="C253" s="6"/>
      <c r="D253" s="6" t="s">
        <v>234</v>
      </c>
      <c r="E253" s="46" t="s">
        <v>192</v>
      </c>
      <c r="F253" s="6" t="s">
        <v>144</v>
      </c>
      <c r="G253" s="46" t="s">
        <v>161</v>
      </c>
      <c r="H253" s="7" t="s">
        <v>553</v>
      </c>
      <c r="I253" s="6" t="s">
        <v>155</v>
      </c>
      <c r="J253" s="6" t="s">
        <v>166</v>
      </c>
      <c r="K253" s="220">
        <v>2024.06</v>
      </c>
      <c r="L253" s="6">
        <v>1</v>
      </c>
      <c r="M253" s="6"/>
      <c r="N253" s="6" t="s">
        <v>554</v>
      </c>
      <c r="O253" s="220"/>
    </row>
    <row r="254" s="206" customFormat="1" ht="40" hidden="1" customHeight="1" spans="1:15">
      <c r="A254" s="218">
        <f t="shared" si="3"/>
        <v>250</v>
      </c>
      <c r="B254" s="6"/>
      <c r="C254" s="311" t="s">
        <v>97</v>
      </c>
      <c r="D254" s="6" t="s">
        <v>163</v>
      </c>
      <c r="E254" s="6" t="s">
        <v>200</v>
      </c>
      <c r="F254" s="6" t="s">
        <v>144</v>
      </c>
      <c r="G254" s="46" t="s">
        <v>161</v>
      </c>
      <c r="H254" s="7" t="s">
        <v>555</v>
      </c>
      <c r="I254" s="6" t="s">
        <v>155</v>
      </c>
      <c r="J254" s="6" t="s">
        <v>151</v>
      </c>
      <c r="K254" s="220">
        <v>2024.08</v>
      </c>
      <c r="L254" s="6">
        <v>1</v>
      </c>
      <c r="M254" s="6"/>
      <c r="N254" s="6" t="s">
        <v>187</v>
      </c>
      <c r="O254" s="220"/>
    </row>
    <row r="255" s="206" customFormat="1" ht="40" hidden="1" customHeight="1" spans="1:15">
      <c r="A255" s="218">
        <f t="shared" si="3"/>
        <v>251</v>
      </c>
      <c r="B255" s="6"/>
      <c r="C255" s="310"/>
      <c r="D255" s="6" t="s">
        <v>556</v>
      </c>
      <c r="E255" s="6" t="s">
        <v>200</v>
      </c>
      <c r="F255" s="6" t="s">
        <v>144</v>
      </c>
      <c r="G255" s="46" t="s">
        <v>161</v>
      </c>
      <c r="H255" s="7" t="s">
        <v>557</v>
      </c>
      <c r="I255" s="6" t="s">
        <v>155</v>
      </c>
      <c r="J255" s="6" t="s">
        <v>151</v>
      </c>
      <c r="K255" s="220">
        <v>2024.06</v>
      </c>
      <c r="L255" s="6">
        <v>1</v>
      </c>
      <c r="M255" s="6"/>
      <c r="N255" s="6" t="s">
        <v>187</v>
      </c>
      <c r="O255" s="220"/>
    </row>
    <row r="256" s="206" customFormat="1" ht="40" hidden="1" customHeight="1" spans="1:15">
      <c r="A256" s="218">
        <f t="shared" si="3"/>
        <v>252</v>
      </c>
      <c r="B256" s="6"/>
      <c r="C256" s="310"/>
      <c r="D256" s="6" t="s">
        <v>558</v>
      </c>
      <c r="E256" s="6" t="s">
        <v>200</v>
      </c>
      <c r="F256" s="6" t="s">
        <v>303</v>
      </c>
      <c r="G256" s="46" t="s">
        <v>161</v>
      </c>
      <c r="H256" s="7" t="s">
        <v>559</v>
      </c>
      <c r="I256" s="6" t="s">
        <v>155</v>
      </c>
      <c r="J256" s="6" t="s">
        <v>547</v>
      </c>
      <c r="K256" s="220">
        <v>2024.12</v>
      </c>
      <c r="L256" s="6">
        <v>1</v>
      </c>
      <c r="M256" s="6"/>
      <c r="N256" s="6" t="s">
        <v>187</v>
      </c>
      <c r="O256" s="220"/>
    </row>
    <row r="257" s="206" customFormat="1" ht="40" hidden="1" customHeight="1" spans="1:15">
      <c r="A257" s="218">
        <f t="shared" si="3"/>
        <v>253</v>
      </c>
      <c r="B257" s="6"/>
      <c r="C257" s="79" t="s">
        <v>117</v>
      </c>
      <c r="D257" s="6" t="s">
        <v>28</v>
      </c>
      <c r="E257" s="6" t="s">
        <v>200</v>
      </c>
      <c r="F257" s="6" t="s">
        <v>144</v>
      </c>
      <c r="G257" s="46" t="s">
        <v>145</v>
      </c>
      <c r="H257" s="7" t="s">
        <v>557</v>
      </c>
      <c r="I257" s="6" t="s">
        <v>155</v>
      </c>
      <c r="J257" s="6" t="s">
        <v>547</v>
      </c>
      <c r="K257" s="220">
        <v>2024.07</v>
      </c>
      <c r="L257" s="6">
        <v>3</v>
      </c>
      <c r="M257" s="6"/>
      <c r="N257" s="6" t="s">
        <v>187</v>
      </c>
      <c r="O257" s="220"/>
    </row>
    <row r="258" s="206" customFormat="1" ht="40" hidden="1" customHeight="1" spans="1:15">
      <c r="A258" s="218">
        <f t="shared" si="3"/>
        <v>254</v>
      </c>
      <c r="B258" s="6"/>
      <c r="C258" s="79"/>
      <c r="D258" s="6" t="s">
        <v>29</v>
      </c>
      <c r="E258" s="6" t="s">
        <v>161</v>
      </c>
      <c r="F258" s="6" t="s">
        <v>172</v>
      </c>
      <c r="G258" s="6" t="s">
        <v>145</v>
      </c>
      <c r="H258" s="7" t="s">
        <v>560</v>
      </c>
      <c r="I258" s="6" t="s">
        <v>155</v>
      </c>
      <c r="J258" s="6" t="s">
        <v>547</v>
      </c>
      <c r="K258" s="220">
        <v>2024.12</v>
      </c>
      <c r="L258" s="6">
        <v>1</v>
      </c>
      <c r="M258" s="6"/>
      <c r="N258" s="6" t="s">
        <v>187</v>
      </c>
      <c r="O258" s="220"/>
    </row>
    <row r="259" s="206" customFormat="1" ht="40" hidden="1" customHeight="1" spans="1:15">
      <c r="A259" s="218">
        <f t="shared" si="3"/>
        <v>255</v>
      </c>
      <c r="B259" s="6"/>
      <c r="C259" s="79"/>
      <c r="D259" s="86" t="s">
        <v>32</v>
      </c>
      <c r="E259" s="6" t="s">
        <v>161</v>
      </c>
      <c r="F259" s="6" t="s">
        <v>178</v>
      </c>
      <c r="G259" s="46" t="s">
        <v>161</v>
      </c>
      <c r="H259" s="7" t="s">
        <v>179</v>
      </c>
      <c r="I259" s="6" t="s">
        <v>155</v>
      </c>
      <c r="J259" s="6" t="s">
        <v>151</v>
      </c>
      <c r="K259" s="220">
        <v>2024.06</v>
      </c>
      <c r="L259" s="86">
        <v>1</v>
      </c>
      <c r="M259" s="6" t="s">
        <v>174</v>
      </c>
      <c r="N259" s="6" t="s">
        <v>414</v>
      </c>
      <c r="O259" s="220"/>
    </row>
    <row r="260" s="206" customFormat="1" ht="40" hidden="1" customHeight="1" spans="1:15">
      <c r="A260" s="218">
        <f t="shared" si="3"/>
        <v>256</v>
      </c>
      <c r="B260" s="6"/>
      <c r="C260" s="310" t="s">
        <v>120</v>
      </c>
      <c r="D260" s="6" t="s">
        <v>29</v>
      </c>
      <c r="E260" s="46" t="s">
        <v>192</v>
      </c>
      <c r="F260" s="6" t="s">
        <v>144</v>
      </c>
      <c r="G260" s="46" t="s">
        <v>145</v>
      </c>
      <c r="H260" s="7" t="s">
        <v>557</v>
      </c>
      <c r="I260" s="6" t="s">
        <v>155</v>
      </c>
      <c r="J260" s="6" t="s">
        <v>547</v>
      </c>
      <c r="K260" s="220">
        <v>2024.11</v>
      </c>
      <c r="L260" s="6">
        <v>1</v>
      </c>
      <c r="M260" s="6"/>
      <c r="N260" s="6" t="s">
        <v>187</v>
      </c>
      <c r="O260" s="220"/>
    </row>
    <row r="261" s="206" customFormat="1" ht="40" hidden="1" customHeight="1" spans="1:15">
      <c r="A261" s="218">
        <f t="shared" si="3"/>
        <v>257</v>
      </c>
      <c r="B261" s="6"/>
      <c r="C261" s="310"/>
      <c r="D261" s="6" t="s">
        <v>28</v>
      </c>
      <c r="E261" s="6" t="s">
        <v>200</v>
      </c>
      <c r="F261" s="6" t="s">
        <v>144</v>
      </c>
      <c r="G261" s="46" t="s">
        <v>145</v>
      </c>
      <c r="H261" s="7" t="s">
        <v>557</v>
      </c>
      <c r="I261" s="6" t="s">
        <v>155</v>
      </c>
      <c r="J261" s="6" t="s">
        <v>547</v>
      </c>
      <c r="K261" s="220">
        <v>2024.07</v>
      </c>
      <c r="L261" s="6">
        <v>4</v>
      </c>
      <c r="M261" s="6"/>
      <c r="N261" s="6" t="s">
        <v>187</v>
      </c>
      <c r="O261" s="220"/>
    </row>
    <row r="262" s="206" customFormat="1" ht="40" hidden="1" customHeight="1" spans="1:15">
      <c r="A262" s="218">
        <f t="shared" si="3"/>
        <v>258</v>
      </c>
      <c r="B262" s="6"/>
      <c r="C262" s="314"/>
      <c r="D262" s="86" t="s">
        <v>32</v>
      </c>
      <c r="E262" s="6" t="s">
        <v>161</v>
      </c>
      <c r="F262" s="6" t="s">
        <v>178</v>
      </c>
      <c r="G262" s="46" t="s">
        <v>161</v>
      </c>
      <c r="H262" s="7" t="s">
        <v>179</v>
      </c>
      <c r="I262" s="6" t="s">
        <v>155</v>
      </c>
      <c r="J262" s="6" t="s">
        <v>151</v>
      </c>
      <c r="K262" s="220">
        <v>2024.07</v>
      </c>
      <c r="L262" s="86">
        <v>1</v>
      </c>
      <c r="M262" s="6" t="s">
        <v>174</v>
      </c>
      <c r="N262" s="6" t="s">
        <v>414</v>
      </c>
      <c r="O262" s="220"/>
    </row>
    <row r="263" s="206" customFormat="1" ht="40" hidden="1" customHeight="1" spans="1:15">
      <c r="A263" s="218">
        <f t="shared" si="3"/>
        <v>259</v>
      </c>
      <c r="B263" s="6"/>
      <c r="C263" s="310" t="s">
        <v>121</v>
      </c>
      <c r="D263" s="6" t="s">
        <v>28</v>
      </c>
      <c r="E263" s="46" t="s">
        <v>192</v>
      </c>
      <c r="F263" s="6" t="s">
        <v>144</v>
      </c>
      <c r="G263" s="46" t="s">
        <v>145</v>
      </c>
      <c r="H263" s="7" t="s">
        <v>557</v>
      </c>
      <c r="I263" s="6" t="s">
        <v>155</v>
      </c>
      <c r="J263" s="6" t="s">
        <v>547</v>
      </c>
      <c r="K263" s="313">
        <v>2024.1</v>
      </c>
      <c r="L263" s="6">
        <v>5</v>
      </c>
      <c r="M263" s="6"/>
      <c r="N263" s="6" t="s">
        <v>187</v>
      </c>
      <c r="O263" s="220"/>
    </row>
    <row r="264" s="206" customFormat="1" ht="40" hidden="1" customHeight="1" spans="1:15">
      <c r="A264" s="218">
        <f t="shared" si="3"/>
        <v>260</v>
      </c>
      <c r="B264" s="6"/>
      <c r="C264" s="310"/>
      <c r="D264" s="6" t="s">
        <v>29</v>
      </c>
      <c r="E264" s="46" t="s">
        <v>192</v>
      </c>
      <c r="F264" s="6" t="s">
        <v>144</v>
      </c>
      <c r="G264" s="46" t="s">
        <v>145</v>
      </c>
      <c r="H264" s="7" t="s">
        <v>557</v>
      </c>
      <c r="I264" s="6" t="s">
        <v>155</v>
      </c>
      <c r="J264" s="6" t="s">
        <v>547</v>
      </c>
      <c r="K264" s="220">
        <v>2024.08</v>
      </c>
      <c r="L264" s="6">
        <v>1</v>
      </c>
      <c r="M264" s="6"/>
      <c r="N264" s="6" t="s">
        <v>187</v>
      </c>
      <c r="O264" s="220"/>
    </row>
    <row r="265" s="206" customFormat="1" ht="40" hidden="1" customHeight="1" spans="1:15">
      <c r="A265" s="218"/>
      <c r="B265" s="6"/>
      <c r="C265" s="310"/>
      <c r="D265" s="6" t="s">
        <v>561</v>
      </c>
      <c r="E265" s="46" t="s">
        <v>161</v>
      </c>
      <c r="F265" s="6" t="s">
        <v>562</v>
      </c>
      <c r="G265" s="46" t="s">
        <v>145</v>
      </c>
      <c r="H265" s="7" t="s">
        <v>563</v>
      </c>
      <c r="I265" s="6" t="s">
        <v>155</v>
      </c>
      <c r="J265" s="6" t="s">
        <v>547</v>
      </c>
      <c r="K265" s="220">
        <v>2024.08</v>
      </c>
      <c r="L265" s="6">
        <v>15</v>
      </c>
      <c r="M265" s="6"/>
      <c r="N265" s="6" t="s">
        <v>187</v>
      </c>
      <c r="O265" s="220"/>
    </row>
    <row r="266" s="206" customFormat="1" ht="40" hidden="1" customHeight="1" spans="1:15">
      <c r="A266" s="218">
        <f t="shared" ref="A266:A274" si="4">ROW()-4</f>
        <v>262</v>
      </c>
      <c r="B266" s="6"/>
      <c r="C266" s="310"/>
      <c r="D266" s="86" t="s">
        <v>33</v>
      </c>
      <c r="E266" s="6" t="s">
        <v>161</v>
      </c>
      <c r="F266" s="6" t="s">
        <v>172</v>
      </c>
      <c r="G266" s="46" t="s">
        <v>161</v>
      </c>
      <c r="H266" s="7" t="s">
        <v>176</v>
      </c>
      <c r="I266" s="6" t="s">
        <v>155</v>
      </c>
      <c r="J266" s="6" t="s">
        <v>151</v>
      </c>
      <c r="K266" s="220">
        <v>2024.07</v>
      </c>
      <c r="L266" s="86">
        <v>1</v>
      </c>
      <c r="M266" s="6" t="s">
        <v>174</v>
      </c>
      <c r="N266" s="6" t="s">
        <v>412</v>
      </c>
      <c r="O266" s="220"/>
    </row>
    <row r="267" s="206" customFormat="1" ht="40" hidden="1" customHeight="1" spans="1:15">
      <c r="A267" s="218">
        <f t="shared" si="4"/>
        <v>263</v>
      </c>
      <c r="B267" s="6"/>
      <c r="C267" s="314"/>
      <c r="D267" s="86" t="s">
        <v>32</v>
      </c>
      <c r="E267" s="6" t="s">
        <v>161</v>
      </c>
      <c r="F267" s="6" t="s">
        <v>178</v>
      </c>
      <c r="G267" s="46" t="s">
        <v>161</v>
      </c>
      <c r="H267" s="7" t="s">
        <v>179</v>
      </c>
      <c r="I267" s="6" t="s">
        <v>155</v>
      </c>
      <c r="J267" s="6" t="s">
        <v>151</v>
      </c>
      <c r="K267" s="220">
        <v>2024.07</v>
      </c>
      <c r="L267" s="86">
        <v>1</v>
      </c>
      <c r="M267" s="6" t="s">
        <v>174</v>
      </c>
      <c r="N267" s="6" t="s">
        <v>414</v>
      </c>
      <c r="O267" s="220"/>
    </row>
    <row r="268" s="206" customFormat="1" ht="40" hidden="1" customHeight="1" spans="1:15">
      <c r="A268" s="218">
        <f t="shared" si="4"/>
        <v>264</v>
      </c>
      <c r="B268" s="6"/>
      <c r="C268" s="310" t="s">
        <v>118</v>
      </c>
      <c r="D268" s="6" t="s">
        <v>28</v>
      </c>
      <c r="E268" s="46" t="s">
        <v>192</v>
      </c>
      <c r="F268" s="6" t="s">
        <v>144</v>
      </c>
      <c r="G268" s="46" t="s">
        <v>145</v>
      </c>
      <c r="H268" s="7" t="s">
        <v>557</v>
      </c>
      <c r="I268" s="6" t="s">
        <v>155</v>
      </c>
      <c r="J268" s="6" t="s">
        <v>547</v>
      </c>
      <c r="K268" s="220">
        <v>2024.07</v>
      </c>
      <c r="L268" s="6">
        <v>4</v>
      </c>
      <c r="M268" s="6"/>
      <c r="N268" s="6" t="s">
        <v>187</v>
      </c>
      <c r="O268" s="220"/>
    </row>
    <row r="269" s="206" customFormat="1" ht="40" hidden="1" customHeight="1" spans="1:15">
      <c r="A269" s="218">
        <f t="shared" si="4"/>
        <v>265</v>
      </c>
      <c r="B269" s="6"/>
      <c r="C269" s="310"/>
      <c r="D269" s="6" t="s">
        <v>29</v>
      </c>
      <c r="E269" s="46" t="s">
        <v>192</v>
      </c>
      <c r="F269" s="6" t="s">
        <v>144</v>
      </c>
      <c r="G269" s="46" t="s">
        <v>145</v>
      </c>
      <c r="H269" s="7" t="s">
        <v>557</v>
      </c>
      <c r="I269" s="6" t="s">
        <v>155</v>
      </c>
      <c r="J269" s="6" t="s">
        <v>547</v>
      </c>
      <c r="K269" s="313">
        <v>2022.1</v>
      </c>
      <c r="L269" s="6">
        <v>1</v>
      </c>
      <c r="M269" s="6"/>
      <c r="N269" s="6" t="s">
        <v>187</v>
      </c>
      <c r="O269" s="220"/>
    </row>
    <row r="270" s="206" customFormat="1" ht="40" hidden="1" customHeight="1" spans="1:15">
      <c r="A270" s="218">
        <f t="shared" si="4"/>
        <v>266</v>
      </c>
      <c r="B270" s="6"/>
      <c r="C270" s="314"/>
      <c r="D270" s="86" t="s">
        <v>32</v>
      </c>
      <c r="E270" s="86" t="s">
        <v>161</v>
      </c>
      <c r="F270" s="86" t="s">
        <v>178</v>
      </c>
      <c r="G270" s="86" t="s">
        <v>161</v>
      </c>
      <c r="H270" s="315" t="s">
        <v>179</v>
      </c>
      <c r="I270" s="86" t="s">
        <v>155</v>
      </c>
      <c r="J270" s="86" t="s">
        <v>151</v>
      </c>
      <c r="K270" s="318">
        <v>2024.07</v>
      </c>
      <c r="L270" s="86">
        <v>1</v>
      </c>
      <c r="M270" s="86" t="s">
        <v>174</v>
      </c>
      <c r="N270" s="86" t="s">
        <v>564</v>
      </c>
      <c r="O270" s="220"/>
    </row>
    <row r="271" s="206" customFormat="1" ht="40" hidden="1" customHeight="1" spans="1:15">
      <c r="A271" s="218">
        <f t="shared" si="4"/>
        <v>267</v>
      </c>
      <c r="B271" s="6"/>
      <c r="C271" s="6" t="s">
        <v>565</v>
      </c>
      <c r="D271" s="86" t="s">
        <v>30</v>
      </c>
      <c r="E271" s="86" t="s">
        <v>161</v>
      </c>
      <c r="F271" s="86" t="s">
        <v>566</v>
      </c>
      <c r="G271" s="86" t="s">
        <v>145</v>
      </c>
      <c r="H271" s="315" t="s">
        <v>567</v>
      </c>
      <c r="I271" s="86" t="s">
        <v>155</v>
      </c>
      <c r="J271" s="86" t="s">
        <v>151</v>
      </c>
      <c r="K271" s="318">
        <v>2024.06</v>
      </c>
      <c r="L271" s="86">
        <v>1</v>
      </c>
      <c r="M271" s="86"/>
      <c r="N271" s="86" t="s">
        <v>187</v>
      </c>
      <c r="O271" s="220"/>
    </row>
    <row r="272" s="206" customFormat="1" ht="40" hidden="1" customHeight="1" spans="1:15">
      <c r="A272" s="218">
        <f t="shared" si="4"/>
        <v>268</v>
      </c>
      <c r="B272" s="6"/>
      <c r="C272" s="6" t="s">
        <v>38</v>
      </c>
      <c r="D272" s="86" t="s">
        <v>32</v>
      </c>
      <c r="E272" s="86" t="s">
        <v>161</v>
      </c>
      <c r="F272" s="86" t="s">
        <v>178</v>
      </c>
      <c r="G272" s="86" t="s">
        <v>161</v>
      </c>
      <c r="H272" s="315" t="s">
        <v>179</v>
      </c>
      <c r="I272" s="86" t="s">
        <v>155</v>
      </c>
      <c r="J272" s="86" t="s">
        <v>151</v>
      </c>
      <c r="K272" s="318">
        <v>2024.07</v>
      </c>
      <c r="L272" s="86">
        <v>1</v>
      </c>
      <c r="M272" s="86" t="s">
        <v>174</v>
      </c>
      <c r="N272" s="86" t="s">
        <v>564</v>
      </c>
      <c r="O272" s="220"/>
    </row>
    <row r="273" s="206" customFormat="1" ht="40" hidden="1" customHeight="1" spans="1:15">
      <c r="A273" s="218">
        <f t="shared" si="4"/>
        <v>269</v>
      </c>
      <c r="B273" s="6"/>
      <c r="C273" s="6"/>
      <c r="D273" s="86" t="s">
        <v>33</v>
      </c>
      <c r="E273" s="86" t="s">
        <v>161</v>
      </c>
      <c r="F273" s="86" t="s">
        <v>172</v>
      </c>
      <c r="G273" s="86" t="s">
        <v>161</v>
      </c>
      <c r="H273" s="315" t="s">
        <v>176</v>
      </c>
      <c r="I273" s="86" t="s">
        <v>155</v>
      </c>
      <c r="J273" s="86" t="s">
        <v>151</v>
      </c>
      <c r="K273" s="318">
        <v>2024.07</v>
      </c>
      <c r="L273" s="86">
        <v>1</v>
      </c>
      <c r="M273" s="86" t="s">
        <v>174</v>
      </c>
      <c r="N273" s="86" t="s">
        <v>564</v>
      </c>
      <c r="O273" s="220"/>
    </row>
    <row r="274" s="206" customFormat="1" ht="40" hidden="1" customHeight="1" spans="1:15">
      <c r="A274" s="218">
        <f t="shared" si="4"/>
        <v>270</v>
      </c>
      <c r="B274" s="6"/>
      <c r="C274" s="6"/>
      <c r="D274" s="86" t="s">
        <v>34</v>
      </c>
      <c r="E274" s="86" t="s">
        <v>161</v>
      </c>
      <c r="F274" s="86" t="s">
        <v>178</v>
      </c>
      <c r="G274" s="86" t="s">
        <v>161</v>
      </c>
      <c r="H274" s="315" t="s">
        <v>176</v>
      </c>
      <c r="I274" s="86"/>
      <c r="J274" s="86" t="s">
        <v>155</v>
      </c>
      <c r="K274" s="86" t="s">
        <v>151</v>
      </c>
      <c r="L274" s="318">
        <v>1</v>
      </c>
      <c r="M274" s="86" t="s">
        <v>174</v>
      </c>
      <c r="N274" s="86" t="s">
        <v>564</v>
      </c>
      <c r="O274" s="86"/>
    </row>
    <row r="275" ht="40" hidden="1" customHeight="1" spans="1:15">
      <c r="A275" s="218" t="s">
        <v>56</v>
      </c>
      <c r="B275" s="219"/>
      <c r="C275" s="219"/>
      <c r="D275" s="219"/>
      <c r="E275" s="219"/>
      <c r="F275" s="219"/>
      <c r="G275" s="219"/>
      <c r="H275" s="219"/>
      <c r="I275" s="219"/>
      <c r="J275" s="219"/>
      <c r="K275" s="319"/>
      <c r="L275" s="220">
        <f>SUM(L5:L274)</f>
        <v>770</v>
      </c>
      <c r="M275" s="220"/>
      <c r="N275" s="6"/>
      <c r="O275" s="220"/>
    </row>
    <row r="276" ht="103" hidden="1" customHeight="1" spans="1:15">
      <c r="A276" s="316" t="s">
        <v>568</v>
      </c>
      <c r="B276" s="317"/>
      <c r="C276" s="317"/>
      <c r="D276" s="317"/>
      <c r="E276" s="317"/>
      <c r="F276" s="317"/>
      <c r="G276" s="317"/>
      <c r="H276" s="317"/>
      <c r="I276" s="317"/>
      <c r="J276" s="317"/>
      <c r="K276" s="317"/>
      <c r="L276" s="317"/>
      <c r="M276" s="317"/>
      <c r="N276" s="317"/>
      <c r="O276" s="317"/>
    </row>
  </sheetData>
  <autoFilter ref="A3:P276">
    <filterColumn colId="3">
      <filters>
        <filter val="党建综合岗"/>
        <filter val="综合行政岗&#10;（副部长）"/>
        <filter val="综合管理部副部长"/>
        <filter val="综合管理部部长"/>
      </filters>
    </filterColumn>
    <filterColumn colId="8">
      <filters>
        <filter val="劳动合同用工"/>
        <filter val="劳动合同制"/>
        <filter val="备注：&#10;1.劳动合同用工：引进需报交投集团审批，条件要求较高，必须为公司紧缺性人才，招录时间较久；学历为大学本科及以上；年龄尽量控制在35岁及以下，持一类证件等可放宽至40岁及以下；要有职称或职业资格及相关从业经历要求。&#10;2.劳务外包用工：计划授权各分公司在年度用工计划内，自行招聘，月度向人力资源部报备；技术管理类岗位学历原则要求大专及以上，具有一定岗位从业经历或持证要求；设备操作手、后勤辅助类人员可适当放宽相关条件。&#10;3.引进方式：社招（劳动、劳务）、校招（劳动、劳务）、遴选（劳动）、调动（高开内部调动，劳动、劳务）。&#10;"/>
      </filters>
    </filterColumn>
    <extLst/>
  </autoFilter>
  <mergeCells count="46">
    <mergeCell ref="A2:O2"/>
    <mergeCell ref="E3:H3"/>
    <mergeCell ref="A275:K275"/>
    <mergeCell ref="A276:O276"/>
    <mergeCell ref="A3:A4"/>
    <mergeCell ref="B3:B4"/>
    <mergeCell ref="B5:B22"/>
    <mergeCell ref="B23:B35"/>
    <mergeCell ref="B36:B66"/>
    <mergeCell ref="B67:B103"/>
    <mergeCell ref="B104:B137"/>
    <mergeCell ref="B138:B151"/>
    <mergeCell ref="B152:B191"/>
    <mergeCell ref="B192:B219"/>
    <mergeCell ref="B220:B249"/>
    <mergeCell ref="B250:B274"/>
    <mergeCell ref="C3:C4"/>
    <mergeCell ref="C5:C22"/>
    <mergeCell ref="C36:C40"/>
    <mergeCell ref="C41:C46"/>
    <mergeCell ref="C47:C50"/>
    <mergeCell ref="C51:C56"/>
    <mergeCell ref="C57:C64"/>
    <mergeCell ref="C221:C223"/>
    <mergeCell ref="C224:C227"/>
    <mergeCell ref="C228:C230"/>
    <mergeCell ref="C231:C232"/>
    <mergeCell ref="C233:C236"/>
    <mergeCell ref="C237:C245"/>
    <mergeCell ref="C246:C249"/>
    <mergeCell ref="C251:C253"/>
    <mergeCell ref="C254:C256"/>
    <mergeCell ref="C257:C259"/>
    <mergeCell ref="C260:C262"/>
    <mergeCell ref="C263:C267"/>
    <mergeCell ref="C268:C270"/>
    <mergeCell ref="C272:C274"/>
    <mergeCell ref="D3:D4"/>
    <mergeCell ref="I3:I4"/>
    <mergeCell ref="J3:J4"/>
    <mergeCell ref="K3:K4"/>
    <mergeCell ref="L3:L4"/>
    <mergeCell ref="M3:M4"/>
    <mergeCell ref="N3:N4"/>
    <mergeCell ref="N5:N18"/>
    <mergeCell ref="O3:O4"/>
  </mergeCells>
  <dataValidations count="6">
    <dataValidation type="list" allowBlank="1" showInputMessage="1" showErrorMessage="1" sqref="E67 E127 E128 E129 E130 E131 E132 E133 E134 E137 E145 E146 E147 E148 E151 E192 E193 E194 E195 E196 E197 E198 E199 E200 E201 E202 E203 E204 E205 E206 E207 E208 E209 E210 E211 E218 E219 E222 E223 E233 E234 E237 E238 E239 E242 E243 E244 E245 E246 E247 E248 E249 E1:E4 E135:E136 E138:E144 E149:E150 E212:E215 E216:E217 E220:E221 E224:E232 E235:E236 E240:E241 E275:E1048576">
      <formula1>"全日制硕士研究生及以上,全日制本科及以上,大学本科及以上,大学专科及以上,中专及以上,不限"</formula1>
    </dataValidation>
    <dataValidation type="list" allowBlank="1" showInputMessage="1" showErrorMessage="1" sqref="F67 F70 F73 F79 F81 F83 F90 F94 F127 F128 F129 F130 F131 F132 F133 F134 F137 F145 F146 F147 F148 F151 F192 F193 F194 F195 F196 F197 F198 F199 F200 F201 F202 F203 F204 F205 F206 F207 F208 F209 F210 F211 F212 F213 F214 F215 F218 F219 F222 F223 F233 F234 F235 F236 F237 F238 F239 F240 F241 F242 F243 F244 F245 F246 F247 F248 F249 F1:F4 F135:F136 F138:F144 F149:F150 F216:F217 F220:F221 F224:F232 F275:F1048576">
      <formula1>"35岁及以下,40岁及以下,45岁及以下,50岁及以下,55岁及以下"</formula1>
    </dataValidation>
    <dataValidation type="list" allowBlank="1" showInputMessage="1" showErrorMessage="1" sqref="I67 I127 I128 I129 I130 I131 I132 I133 I134 I137 I145 I146 I147 I148 I151 I192 I193 I194 I195 I196 I197 I198 I199 I200 I201 I202 I203 I204 I205 I206 I207 I208 I209 I210 I211 I218 I219 I227 I228 I237 I242 I243 I244 I245 I246 I247 I248 I249 I1:I4 I135:I136 I138:I144 I149:I150 I212:I215 I216:I217 I220:I226 I229:I234 I235:I236 I238:I239 I240:I241 I275:I1048576">
      <formula1>"劳动合同用工,劳务外包用工"</formula1>
    </dataValidation>
    <dataValidation type="list" allowBlank="1" showInputMessage="1" showErrorMessage="1" sqref="J67 J127 J128 J129 J130 J131 J132 J133 J134 J137 J145 J146 J147 J148 J151 J192 J193 J194 J197 J198 J199 J200 J201 J202 J203 J204 J205 J206 J207 J208 J209 J210 J211 J212 J213 J214 J215 J218 J219 J222 J223 J242 J243 J244 J245 J248 J249 J1:J4 J135:J136 J138:J144 J149:J150 J195:J196 J216:J217 J220:J221 J224:J232 J233:J234 J235:J236 J237:J239 J240:J241 J246:J247 J275:J1048576">
      <formula1>"社招,校招,遴选,调动"</formula1>
    </dataValidation>
    <dataValidation type="list" allowBlank="1" showInputMessage="1" showErrorMessage="1" sqref="K67 K127 K128 K129 K130 K131 K132 K133 K134 K145 K146 K147 K148 K149 K150 K151 K192 K193 K194 K199 K202 K205 K206 K207 K208 K209 K222 K223 K237 K246 K247 K1:K4 K135:K137 K138:K144 K195:K198 K200:K201 K203:K204 K210:K211 K212:K219 K220:K221 K224:K234 K235:K236 K238:K239 K240:K241 K242:K245 K248:K249 K275:K1048576">
      <formula1>"2024.06,2024.07,2024.08,2024.09,2024.10,2024.11,2024.12"</formula1>
    </dataValidation>
    <dataValidation type="list" allowBlank="1" showInputMessage="1" showErrorMessage="1" sqref="M67 M127 M128 M129 M130 M131 M132 M133 M134 M135 M136 M137 M192 M193 M194 M195 M196 M197 M198 M199 M200 M201 M202 M203 M204 M205 M206 M207 M208 M209 M210 M211 M212 M213 M214 M215 M216 M217 M218 M219 M222 M223 M233 M234 M237 M238 M239 M246 M247 M1:M4 M138:M147 M148:M151 M220:M221 M224:M232 M235:M236 M240:M241 M242:M245 M248:M249 M275:M1048576">
      <formula1>"技术管理人员,后勤辅助人员"</formula1>
    </dataValidation>
  </dataValidations>
  <pageMargins left="0.751388888888889" right="0.751388888888889" top="0.550694444444444" bottom="0.511805555555556" header="0.5" footer="0.5"/>
  <pageSetup paperSize="9" scale="46" fitToHeight="0" orientation="landscape" horizontalDpi="600"/>
  <headerFooter/>
  <ignoredErrors>
    <ignoredError sqref="F146 E145"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7"/>
  <sheetViews>
    <sheetView view="pageBreakPreview" zoomScale="85" zoomScaleNormal="70" workbookViewId="0">
      <pane xSplit="6" ySplit="3" topLeftCell="G4" activePane="bottomRight" state="frozen"/>
      <selection/>
      <selection pane="topRight"/>
      <selection pane="bottomLeft"/>
      <selection pane="bottomRight" activeCell="G12" sqref="G12"/>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3" customWidth="1"/>
    <col min="11" max="11" width="9" style="225"/>
    <col min="12" max="16384" width="9" style="206"/>
  </cols>
  <sheetData>
    <row r="1" ht="35" customHeight="1" spans="1:10">
      <c r="A1" s="210" t="s">
        <v>569</v>
      </c>
      <c r="B1" s="210"/>
      <c r="D1" s="210"/>
      <c r="E1" s="210"/>
      <c r="F1" s="210"/>
      <c r="G1" s="211"/>
      <c r="H1" s="210"/>
      <c r="I1" s="210"/>
      <c r="J1" s="244"/>
    </row>
    <row r="2" ht="29" customHeight="1" spans="1:10">
      <c r="A2" s="212" t="s">
        <v>2</v>
      </c>
      <c r="B2" s="212" t="s">
        <v>126</v>
      </c>
      <c r="C2" s="226" t="s">
        <v>128</v>
      </c>
      <c r="D2" s="213" t="s">
        <v>129</v>
      </c>
      <c r="E2" s="213"/>
      <c r="F2" s="213"/>
      <c r="G2" s="212"/>
      <c r="H2" s="212" t="s">
        <v>130</v>
      </c>
      <c r="I2" s="212" t="s">
        <v>133</v>
      </c>
      <c r="J2" s="245" t="s">
        <v>136</v>
      </c>
    </row>
    <row r="3" ht="36" customHeight="1" spans="1:10">
      <c r="A3" s="212"/>
      <c r="B3" s="212"/>
      <c r="C3" s="226"/>
      <c r="D3" s="212" t="s">
        <v>137</v>
      </c>
      <c r="E3" s="212" t="s">
        <v>138</v>
      </c>
      <c r="F3" s="212" t="s">
        <v>139</v>
      </c>
      <c r="G3" s="212" t="s">
        <v>140</v>
      </c>
      <c r="H3" s="212"/>
      <c r="I3" s="212"/>
      <c r="J3" s="245"/>
    </row>
    <row r="4" s="205" customFormat="1" ht="59" customHeight="1" spans="1:11">
      <c r="A4" s="99">
        <f t="shared" ref="A4:A7" si="0">ROW()-3</f>
        <v>1</v>
      </c>
      <c r="B4" s="148" t="s">
        <v>510</v>
      </c>
      <c r="C4" s="227" t="s">
        <v>23</v>
      </c>
      <c r="D4" s="6" t="s">
        <v>184</v>
      </c>
      <c r="E4" s="74" t="s">
        <v>167</v>
      </c>
      <c r="F4" s="74" t="s">
        <v>145</v>
      </c>
      <c r="G4" s="214" t="s">
        <v>570</v>
      </c>
      <c r="H4" s="74" t="s">
        <v>147</v>
      </c>
      <c r="I4" s="74">
        <v>2</v>
      </c>
      <c r="J4" s="246" t="s">
        <v>571</v>
      </c>
      <c r="K4" s="246" t="s">
        <v>571</v>
      </c>
    </row>
    <row r="5" s="205" customFormat="1" ht="59" customHeight="1" spans="1:11">
      <c r="A5" s="99">
        <f t="shared" si="0"/>
        <v>2</v>
      </c>
      <c r="B5" s="150"/>
      <c r="C5" s="227" t="s">
        <v>572</v>
      </c>
      <c r="D5" s="6" t="s">
        <v>184</v>
      </c>
      <c r="E5" s="74" t="s">
        <v>167</v>
      </c>
      <c r="F5" s="74" t="s">
        <v>145</v>
      </c>
      <c r="G5" s="214" t="s">
        <v>573</v>
      </c>
      <c r="H5" s="74" t="s">
        <v>147</v>
      </c>
      <c r="I5" s="74">
        <v>2</v>
      </c>
      <c r="J5" s="246" t="s">
        <v>574</v>
      </c>
      <c r="K5" s="246" t="s">
        <v>574</v>
      </c>
    </row>
    <row r="6" s="206" customFormat="1" ht="59" customHeight="1" spans="1:11">
      <c r="A6" s="99">
        <f t="shared" si="0"/>
        <v>3</v>
      </c>
      <c r="B6" s="150"/>
      <c r="C6" s="228" t="s">
        <v>203</v>
      </c>
      <c r="D6" s="6" t="s">
        <v>184</v>
      </c>
      <c r="E6" s="6" t="s">
        <v>167</v>
      </c>
      <c r="F6" s="229"/>
      <c r="G6" s="7" t="s">
        <v>575</v>
      </c>
      <c r="H6" s="74" t="s">
        <v>147</v>
      </c>
      <c r="I6" s="74">
        <v>10</v>
      </c>
      <c r="J6" s="246" t="s">
        <v>576</v>
      </c>
      <c r="K6" s="246" t="s">
        <v>576</v>
      </c>
    </row>
    <row r="7" s="206" customFormat="1" ht="59" customHeight="1" spans="1:11">
      <c r="A7" s="99">
        <f t="shared" si="0"/>
        <v>4</v>
      </c>
      <c r="B7" s="150"/>
      <c r="C7" s="227" t="s">
        <v>577</v>
      </c>
      <c r="D7" s="6" t="s">
        <v>184</v>
      </c>
      <c r="E7" s="6" t="s">
        <v>144</v>
      </c>
      <c r="F7" s="6" t="s">
        <v>145</v>
      </c>
      <c r="G7" s="7" t="s">
        <v>578</v>
      </c>
      <c r="H7" s="74" t="s">
        <v>147</v>
      </c>
      <c r="I7" s="6">
        <v>5</v>
      </c>
      <c r="J7" s="247" t="s">
        <v>579</v>
      </c>
      <c r="K7" s="247" t="s">
        <v>579</v>
      </c>
    </row>
    <row r="8" s="206" customFormat="1" ht="59" customHeight="1" spans="1:11">
      <c r="A8" s="99">
        <f t="shared" ref="A8:A16" si="1">ROW()-3</f>
        <v>5</v>
      </c>
      <c r="B8" s="150"/>
      <c r="C8" s="227" t="s">
        <v>580</v>
      </c>
      <c r="D8" s="74" t="s">
        <v>184</v>
      </c>
      <c r="E8" s="74" t="s">
        <v>144</v>
      </c>
      <c r="F8" s="215" t="s">
        <v>581</v>
      </c>
      <c r="G8" s="230" t="s">
        <v>582</v>
      </c>
      <c r="H8" s="74" t="s">
        <v>147</v>
      </c>
      <c r="I8" s="6">
        <v>20</v>
      </c>
      <c r="J8" s="247" t="s">
        <v>583</v>
      </c>
      <c r="K8" s="247" t="s">
        <v>583</v>
      </c>
    </row>
    <row r="9" s="206" customFormat="1" ht="59" customHeight="1" spans="1:11">
      <c r="A9" s="99">
        <f t="shared" si="1"/>
        <v>6</v>
      </c>
      <c r="B9" s="150"/>
      <c r="C9" s="228" t="s">
        <v>250</v>
      </c>
      <c r="D9" s="74" t="s">
        <v>184</v>
      </c>
      <c r="E9" s="74" t="s">
        <v>144</v>
      </c>
      <c r="F9" s="229"/>
      <c r="G9" s="231" t="s">
        <v>584</v>
      </c>
      <c r="H9" s="74" t="s">
        <v>147</v>
      </c>
      <c r="I9" s="74">
        <v>2</v>
      </c>
      <c r="J9" s="247" t="s">
        <v>583</v>
      </c>
      <c r="K9" s="247" t="s">
        <v>583</v>
      </c>
    </row>
    <row r="10" s="205" customFormat="1" ht="59" customHeight="1" spans="1:11">
      <c r="A10" s="99">
        <f t="shared" si="1"/>
        <v>7</v>
      </c>
      <c r="B10" s="150"/>
      <c r="C10" s="228" t="s">
        <v>585</v>
      </c>
      <c r="D10" s="74" t="s">
        <v>184</v>
      </c>
      <c r="E10" s="74" t="s">
        <v>167</v>
      </c>
      <c r="F10" s="74" t="s">
        <v>161</v>
      </c>
      <c r="G10" s="214" t="s">
        <v>586</v>
      </c>
      <c r="H10" s="74" t="s">
        <v>147</v>
      </c>
      <c r="I10" s="74">
        <v>2</v>
      </c>
      <c r="J10" s="247" t="s">
        <v>579</v>
      </c>
      <c r="K10" s="247" t="s">
        <v>579</v>
      </c>
    </row>
    <row r="11" s="223" customFormat="1" ht="59" customHeight="1" spans="1:11">
      <c r="A11" s="99">
        <f t="shared" si="1"/>
        <v>8</v>
      </c>
      <c r="B11" s="150"/>
      <c r="C11" s="228" t="s">
        <v>587</v>
      </c>
      <c r="D11" s="74" t="s">
        <v>161</v>
      </c>
      <c r="E11" s="74" t="s">
        <v>167</v>
      </c>
      <c r="F11" s="74"/>
      <c r="G11" s="214" t="s">
        <v>588</v>
      </c>
      <c r="H11" s="74" t="s">
        <v>147</v>
      </c>
      <c r="I11" s="74">
        <v>3</v>
      </c>
      <c r="J11" s="247" t="s">
        <v>583</v>
      </c>
      <c r="K11" s="247" t="s">
        <v>583</v>
      </c>
    </row>
    <row r="12" s="223" customFormat="1" ht="59" customHeight="1" spans="1:11">
      <c r="A12" s="99">
        <f t="shared" si="1"/>
        <v>9</v>
      </c>
      <c r="B12" s="150"/>
      <c r="C12" s="228" t="s">
        <v>589</v>
      </c>
      <c r="D12" s="74" t="s">
        <v>184</v>
      </c>
      <c r="E12" s="74" t="s">
        <v>167</v>
      </c>
      <c r="F12" s="74"/>
      <c r="G12" s="214" t="s">
        <v>590</v>
      </c>
      <c r="H12" s="74"/>
      <c r="I12" s="74">
        <v>1</v>
      </c>
      <c r="J12" s="247" t="s">
        <v>583</v>
      </c>
      <c r="K12" s="247" t="s">
        <v>583</v>
      </c>
    </row>
    <row r="13" s="223" customFormat="1" ht="59" customHeight="1" spans="1:11">
      <c r="A13" s="99">
        <f t="shared" si="1"/>
        <v>10</v>
      </c>
      <c r="B13" s="80"/>
      <c r="C13" s="228" t="s">
        <v>591</v>
      </c>
      <c r="D13" s="74" t="s">
        <v>430</v>
      </c>
      <c r="E13" s="74" t="s">
        <v>167</v>
      </c>
      <c r="F13" s="74"/>
      <c r="G13" s="214" t="s">
        <v>592</v>
      </c>
      <c r="H13" s="74"/>
      <c r="I13" s="74">
        <v>3</v>
      </c>
      <c r="J13" s="247" t="s">
        <v>579</v>
      </c>
      <c r="K13" s="247" t="s">
        <v>579</v>
      </c>
    </row>
    <row r="14" s="223" customFormat="1" ht="68" customHeight="1" spans="1:11">
      <c r="A14" s="99">
        <f t="shared" si="1"/>
        <v>11</v>
      </c>
      <c r="B14" s="74" t="s">
        <v>593</v>
      </c>
      <c r="C14" s="227" t="s">
        <v>594</v>
      </c>
      <c r="D14" s="74" t="s">
        <v>595</v>
      </c>
      <c r="E14" s="74" t="s">
        <v>144</v>
      </c>
      <c r="F14" s="74" t="s">
        <v>145</v>
      </c>
      <c r="G14" s="230" t="s">
        <v>596</v>
      </c>
      <c r="H14" s="74" t="s">
        <v>147</v>
      </c>
      <c r="I14" s="74">
        <v>1</v>
      </c>
      <c r="J14" s="247" t="s">
        <v>579</v>
      </c>
      <c r="K14" s="247" t="s">
        <v>579</v>
      </c>
    </row>
    <row r="15" s="223" customFormat="1" ht="68" customHeight="1" spans="1:11">
      <c r="A15" s="99">
        <f t="shared" si="1"/>
        <v>12</v>
      </c>
      <c r="B15" s="74"/>
      <c r="C15" s="227" t="s">
        <v>556</v>
      </c>
      <c r="D15" s="74" t="s">
        <v>184</v>
      </c>
      <c r="E15" s="74" t="s">
        <v>144</v>
      </c>
      <c r="F15" s="74" t="s">
        <v>145</v>
      </c>
      <c r="G15" s="230" t="s">
        <v>597</v>
      </c>
      <c r="H15" s="74" t="s">
        <v>147</v>
      </c>
      <c r="I15" s="74">
        <v>1</v>
      </c>
      <c r="J15" s="247" t="s">
        <v>579</v>
      </c>
      <c r="K15" s="247" t="s">
        <v>579</v>
      </c>
    </row>
    <row r="16" s="223" customFormat="1" ht="68" customHeight="1" spans="1:11">
      <c r="A16" s="99">
        <f t="shared" si="1"/>
        <v>13</v>
      </c>
      <c r="B16" s="74"/>
      <c r="C16" s="227" t="s">
        <v>598</v>
      </c>
      <c r="D16" s="74" t="s">
        <v>184</v>
      </c>
      <c r="E16" s="74" t="s">
        <v>144</v>
      </c>
      <c r="F16" s="74" t="s">
        <v>145</v>
      </c>
      <c r="G16" s="214" t="s">
        <v>599</v>
      </c>
      <c r="H16" s="74" t="s">
        <v>147</v>
      </c>
      <c r="I16" s="74">
        <v>1</v>
      </c>
      <c r="J16" s="247" t="s">
        <v>579</v>
      </c>
      <c r="K16" s="247" t="s">
        <v>579</v>
      </c>
    </row>
    <row r="17" ht="40" customHeight="1" spans="1:10">
      <c r="A17" s="218" t="s">
        <v>56</v>
      </c>
      <c r="B17" s="219"/>
      <c r="C17" s="233"/>
      <c r="D17" s="219"/>
      <c r="E17" s="219"/>
      <c r="F17" s="219"/>
      <c r="G17" s="219"/>
      <c r="H17" s="219"/>
      <c r="I17" s="220">
        <f>SUM(I4:I16)</f>
        <v>53</v>
      </c>
      <c r="J17" s="248"/>
    </row>
  </sheetData>
  <autoFilter ref="A2:J17">
    <extLst/>
  </autoFilter>
  <mergeCells count="11">
    <mergeCell ref="A1:J1"/>
    <mergeCell ref="D2:G2"/>
    <mergeCell ref="A17:H17"/>
    <mergeCell ref="A2:A3"/>
    <mergeCell ref="B2:B3"/>
    <mergeCell ref="B4:B13"/>
    <mergeCell ref="B14:B16"/>
    <mergeCell ref="C2:C3"/>
    <mergeCell ref="H2:H3"/>
    <mergeCell ref="I2:I3"/>
    <mergeCell ref="J2:J3"/>
  </mergeCells>
  <dataValidations count="3">
    <dataValidation type="list" allowBlank="1" showInputMessage="1" showErrorMessage="1" sqref="D6 D7 D17 D1:D3 D18:D1048576">
      <formula1>"全日制硕士研究生及以上,全日制本科及以上,大学本科及以上,大学专科及以上,中专及以上,不限"</formula1>
    </dataValidation>
    <dataValidation type="list" allowBlank="1" showInputMessage="1" showErrorMessage="1" sqref="E6 E7 E17 E1:E3 E18:E1048576">
      <formula1>"35岁及以下,40岁及以下,45岁及以下,50岁及以下,55岁及以下"</formula1>
    </dataValidation>
    <dataValidation type="list" allowBlank="1" showInputMessage="1" showErrorMessage="1" sqref="H6 H7 H17 H1:H3 H18: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8" max="16383" man="1"/>
    <brk id="1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4"/>
  <sheetViews>
    <sheetView view="pageBreakPreview" zoomScaleNormal="70" workbookViewId="0">
      <pane xSplit="6" ySplit="3" topLeftCell="G4" activePane="bottomRight" state="frozen"/>
      <selection/>
      <selection pane="topRight"/>
      <selection pane="bottomLeft"/>
      <selection pane="bottomRight" activeCell="C5" sqref="C5:I5"/>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5"/>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6" t="s">
        <v>128</v>
      </c>
      <c r="D2" s="213" t="s">
        <v>129</v>
      </c>
      <c r="E2" s="213"/>
      <c r="F2" s="213"/>
      <c r="G2" s="212"/>
      <c r="H2" s="212" t="s">
        <v>130</v>
      </c>
      <c r="I2" s="212" t="s">
        <v>133</v>
      </c>
      <c r="J2" s="212" t="s">
        <v>136</v>
      </c>
    </row>
    <row r="3" ht="36" customHeight="1" spans="1:10">
      <c r="A3" s="212"/>
      <c r="B3" s="212"/>
      <c r="C3" s="226"/>
      <c r="D3" s="212" t="s">
        <v>137</v>
      </c>
      <c r="E3" s="212" t="s">
        <v>138</v>
      </c>
      <c r="F3" s="212" t="s">
        <v>139</v>
      </c>
      <c r="G3" s="212" t="s">
        <v>140</v>
      </c>
      <c r="H3" s="212"/>
      <c r="I3" s="212"/>
      <c r="J3" s="212"/>
    </row>
    <row r="4" s="205" customFormat="1" ht="63" customHeight="1" spans="1:11">
      <c r="A4" s="99">
        <f t="shared" ref="A4:A6" si="0">ROW()-3</f>
        <v>1</v>
      </c>
      <c r="B4" s="148" t="s">
        <v>510</v>
      </c>
      <c r="C4" s="227" t="s">
        <v>23</v>
      </c>
      <c r="D4" s="6" t="s">
        <v>184</v>
      </c>
      <c r="E4" s="74" t="s">
        <v>167</v>
      </c>
      <c r="F4" s="74" t="s">
        <v>145</v>
      </c>
      <c r="G4" s="214" t="s">
        <v>570</v>
      </c>
      <c r="H4" s="74" t="s">
        <v>147</v>
      </c>
      <c r="I4" s="74">
        <v>1</v>
      </c>
      <c r="J4" s="74"/>
      <c r="K4" s="235" t="s">
        <v>571</v>
      </c>
    </row>
    <row r="5" s="205" customFormat="1" ht="75" customHeight="1" spans="1:11">
      <c r="A5" s="99">
        <f t="shared" si="0"/>
        <v>2</v>
      </c>
      <c r="B5" s="150"/>
      <c r="C5" s="227" t="s">
        <v>572</v>
      </c>
      <c r="D5" s="6" t="s">
        <v>184</v>
      </c>
      <c r="E5" s="74" t="s">
        <v>167</v>
      </c>
      <c r="F5" s="74" t="s">
        <v>145</v>
      </c>
      <c r="G5" s="214" t="s">
        <v>573</v>
      </c>
      <c r="H5" s="74" t="s">
        <v>147</v>
      </c>
      <c r="I5" s="74">
        <v>2</v>
      </c>
      <c r="J5" s="74"/>
      <c r="K5" s="235" t="s">
        <v>574</v>
      </c>
    </row>
    <row r="6" s="206" customFormat="1" ht="61" customHeight="1" spans="1:11">
      <c r="A6" s="99">
        <f t="shared" ref="A6:A13" si="1">ROW()-3</f>
        <v>3</v>
      </c>
      <c r="B6" s="150"/>
      <c r="C6" s="227" t="s">
        <v>577</v>
      </c>
      <c r="D6" s="6" t="s">
        <v>184</v>
      </c>
      <c r="E6" s="6" t="s">
        <v>144</v>
      </c>
      <c r="F6" s="6" t="s">
        <v>145</v>
      </c>
      <c r="G6" s="7" t="s">
        <v>578</v>
      </c>
      <c r="H6" s="74" t="s">
        <v>147</v>
      </c>
      <c r="I6" s="6">
        <v>2</v>
      </c>
      <c r="J6" s="74"/>
      <c r="K6" s="225" t="s">
        <v>579</v>
      </c>
    </row>
    <row r="7" s="206" customFormat="1" ht="72" customHeight="1" spans="1:11">
      <c r="A7" s="99">
        <f t="shared" si="1"/>
        <v>4</v>
      </c>
      <c r="B7" s="150"/>
      <c r="C7" s="228" t="s">
        <v>203</v>
      </c>
      <c r="D7" s="6" t="s">
        <v>184</v>
      </c>
      <c r="E7" s="6" t="s">
        <v>167</v>
      </c>
      <c r="F7" s="229"/>
      <c r="G7" s="7" t="s">
        <v>575</v>
      </c>
      <c r="H7" s="74" t="s">
        <v>147</v>
      </c>
      <c r="I7" s="74">
        <v>2</v>
      </c>
      <c r="J7" s="74"/>
      <c r="K7" s="225">
        <v>15</v>
      </c>
    </row>
    <row r="8" s="206" customFormat="1" ht="61" customHeight="1" spans="1:11">
      <c r="A8" s="99">
        <f t="shared" si="1"/>
        <v>5</v>
      </c>
      <c r="B8" s="150"/>
      <c r="C8" s="227" t="s">
        <v>580</v>
      </c>
      <c r="D8" s="74" t="s">
        <v>184</v>
      </c>
      <c r="E8" s="74" t="s">
        <v>144</v>
      </c>
      <c r="F8" s="215" t="s">
        <v>581</v>
      </c>
      <c r="G8" s="230" t="s">
        <v>582</v>
      </c>
      <c r="H8" s="74" t="s">
        <v>147</v>
      </c>
      <c r="I8" s="6">
        <v>10</v>
      </c>
      <c r="J8" s="74"/>
      <c r="K8" s="225">
        <v>15</v>
      </c>
    </row>
    <row r="9" s="206" customFormat="1" ht="72" customHeight="1" spans="1:11">
      <c r="A9" s="99">
        <f t="shared" si="1"/>
        <v>6</v>
      </c>
      <c r="B9" s="150"/>
      <c r="C9" s="228" t="s">
        <v>250</v>
      </c>
      <c r="D9" s="74" t="s">
        <v>184</v>
      </c>
      <c r="E9" s="74" t="s">
        <v>144</v>
      </c>
      <c r="F9" s="229"/>
      <c r="G9" s="231" t="s">
        <v>601</v>
      </c>
      <c r="H9" s="74" t="s">
        <v>147</v>
      </c>
      <c r="I9" s="74">
        <v>5</v>
      </c>
      <c r="J9" s="74"/>
      <c r="K9" s="225"/>
    </row>
    <row r="10" s="207" customFormat="1" ht="72" customHeight="1" spans="1:11">
      <c r="A10" s="99">
        <f t="shared" si="1"/>
        <v>7</v>
      </c>
      <c r="B10" s="74" t="s">
        <v>42</v>
      </c>
      <c r="C10" s="227" t="s">
        <v>234</v>
      </c>
      <c r="D10" s="74" t="s">
        <v>184</v>
      </c>
      <c r="E10" s="74" t="s">
        <v>144</v>
      </c>
      <c r="F10" s="232" t="s">
        <v>602</v>
      </c>
      <c r="G10" s="231" t="s">
        <v>603</v>
      </c>
      <c r="H10" s="74" t="s">
        <v>147</v>
      </c>
      <c r="I10" s="6">
        <v>1</v>
      </c>
      <c r="J10" s="74"/>
      <c r="K10" s="237"/>
    </row>
    <row r="11" s="223" customFormat="1" ht="75" customHeight="1" spans="1:11">
      <c r="A11" s="99">
        <f t="shared" si="1"/>
        <v>8</v>
      </c>
      <c r="B11" s="74" t="s">
        <v>604</v>
      </c>
      <c r="C11" s="227" t="s">
        <v>594</v>
      </c>
      <c r="D11" s="74" t="s">
        <v>595</v>
      </c>
      <c r="E11" s="74" t="s">
        <v>144</v>
      </c>
      <c r="F11" s="74" t="s">
        <v>145</v>
      </c>
      <c r="G11" s="230" t="s">
        <v>596</v>
      </c>
      <c r="H11" s="74" t="s">
        <v>147</v>
      </c>
      <c r="I11" s="74">
        <v>1</v>
      </c>
      <c r="J11" s="74"/>
      <c r="K11" s="238"/>
    </row>
    <row r="12" s="223" customFormat="1" ht="60" customHeight="1" spans="1:11">
      <c r="A12" s="99">
        <f t="shared" si="1"/>
        <v>9</v>
      </c>
      <c r="B12" s="74"/>
      <c r="C12" s="227" t="s">
        <v>556</v>
      </c>
      <c r="D12" s="74" t="s">
        <v>184</v>
      </c>
      <c r="E12" s="74" t="s">
        <v>144</v>
      </c>
      <c r="F12" s="74" t="s">
        <v>145</v>
      </c>
      <c r="G12" s="230" t="s">
        <v>597</v>
      </c>
      <c r="H12" s="74" t="s">
        <v>147</v>
      </c>
      <c r="I12" s="74">
        <v>1</v>
      </c>
      <c r="J12" s="74"/>
      <c r="K12" s="238"/>
    </row>
    <row r="13" s="223" customFormat="1" ht="64" customHeight="1" spans="1:11">
      <c r="A13" s="99">
        <f t="shared" si="1"/>
        <v>10</v>
      </c>
      <c r="B13" s="74"/>
      <c r="C13" s="227" t="s">
        <v>598</v>
      </c>
      <c r="D13" s="74" t="s">
        <v>184</v>
      </c>
      <c r="E13" s="74" t="s">
        <v>144</v>
      </c>
      <c r="F13" s="74" t="s">
        <v>145</v>
      </c>
      <c r="G13" s="214" t="s">
        <v>599</v>
      </c>
      <c r="H13" s="74" t="s">
        <v>147</v>
      </c>
      <c r="I13" s="74">
        <v>1</v>
      </c>
      <c r="J13" s="74"/>
      <c r="K13" s="238"/>
    </row>
    <row r="14" ht="19" customHeight="1" spans="1:10">
      <c r="A14" s="218" t="s">
        <v>56</v>
      </c>
      <c r="B14" s="219"/>
      <c r="C14" s="233"/>
      <c r="D14" s="219"/>
      <c r="E14" s="219"/>
      <c r="F14" s="219"/>
      <c r="G14" s="219"/>
      <c r="H14" s="219"/>
      <c r="I14" s="220">
        <f>SUM(I4:I13)</f>
        <v>26</v>
      </c>
      <c r="J14" s="220"/>
    </row>
  </sheetData>
  <autoFilter ref="A2:J14">
    <extLst/>
  </autoFilter>
  <mergeCells count="11">
    <mergeCell ref="A1:J1"/>
    <mergeCell ref="D2:G2"/>
    <mergeCell ref="A14:H14"/>
    <mergeCell ref="A2:A3"/>
    <mergeCell ref="B2:B3"/>
    <mergeCell ref="B4:B9"/>
    <mergeCell ref="B11:B13"/>
    <mergeCell ref="C2:C3"/>
    <mergeCell ref="H2:H3"/>
    <mergeCell ref="I2:I3"/>
    <mergeCell ref="J2:J3"/>
  </mergeCells>
  <dataValidations count="3">
    <dataValidation type="list" allowBlank="1" showInputMessage="1" showErrorMessage="1" sqref="D6 D7 D10 D14 D1:D3 D15:D1048576">
      <formula1>"全日制硕士研究生及以上,全日制本科及以上,大学本科及以上,大学专科及以上,中专及以上,不限"</formula1>
    </dataValidation>
    <dataValidation type="list" allowBlank="1" showInputMessage="1" showErrorMessage="1" sqref="E6 E7 E10 E14 E1:E3 E15:E1048576">
      <formula1>"35岁及以下,40岁及以下,45岁及以下,50岁及以下,55岁及以下"</formula1>
    </dataValidation>
    <dataValidation type="list" allowBlank="1" showInputMessage="1" showErrorMessage="1" sqref="H6 H7 H14 H1:H3 H15: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6"/>
  <sheetViews>
    <sheetView view="pageBreakPreview" zoomScaleNormal="70" workbookViewId="0">
      <pane xSplit="6" ySplit="3" topLeftCell="G9" activePane="bottomRight" state="frozen"/>
      <selection/>
      <selection pane="topRight"/>
      <selection pane="bottomLeft"/>
      <selection pane="bottomRight" activeCell="G11" sqref="G11"/>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3" customWidth="1"/>
    <col min="11" max="11" width="9" style="225"/>
    <col min="12" max="16384" width="9" style="206"/>
  </cols>
  <sheetData>
    <row r="1" ht="35" customHeight="1" spans="1:10">
      <c r="A1" s="210" t="s">
        <v>569</v>
      </c>
      <c r="B1" s="210"/>
      <c r="C1" s="210"/>
      <c r="D1" s="210"/>
      <c r="E1" s="210"/>
      <c r="F1" s="210"/>
      <c r="G1" s="211"/>
      <c r="H1" s="210"/>
      <c r="I1" s="210"/>
      <c r="J1" s="244"/>
    </row>
    <row r="2" ht="18" customHeight="1" spans="1:10">
      <c r="A2" s="212" t="s">
        <v>2</v>
      </c>
      <c r="B2" s="212" t="s">
        <v>126</v>
      </c>
      <c r="C2" s="226" t="s">
        <v>128</v>
      </c>
      <c r="D2" s="213" t="s">
        <v>129</v>
      </c>
      <c r="E2" s="213"/>
      <c r="F2" s="213"/>
      <c r="G2" s="212"/>
      <c r="H2" s="212" t="s">
        <v>130</v>
      </c>
      <c r="I2" s="212" t="s">
        <v>133</v>
      </c>
      <c r="J2" s="245" t="s">
        <v>136</v>
      </c>
    </row>
    <row r="3" ht="29" customHeight="1" spans="1:10">
      <c r="A3" s="212"/>
      <c r="B3" s="212"/>
      <c r="C3" s="226"/>
      <c r="D3" s="212" t="s">
        <v>137</v>
      </c>
      <c r="E3" s="212" t="s">
        <v>138</v>
      </c>
      <c r="F3" s="212" t="s">
        <v>139</v>
      </c>
      <c r="G3" s="212" t="s">
        <v>140</v>
      </c>
      <c r="H3" s="212"/>
      <c r="I3" s="212"/>
      <c r="J3" s="245"/>
    </row>
    <row r="4" customFormat="1" ht="69" customHeight="1" spans="1:12">
      <c r="A4" s="240">
        <v>1</v>
      </c>
      <c r="B4" s="150" t="s">
        <v>510</v>
      </c>
      <c r="C4" s="227" t="s">
        <v>23</v>
      </c>
      <c r="D4" s="6" t="s">
        <v>184</v>
      </c>
      <c r="E4" s="74" t="s">
        <v>167</v>
      </c>
      <c r="F4" s="74" t="s">
        <v>145</v>
      </c>
      <c r="G4" s="214" t="s">
        <v>605</v>
      </c>
      <c r="H4" s="74" t="s">
        <v>147</v>
      </c>
      <c r="I4" s="74">
        <v>1</v>
      </c>
      <c r="J4" s="245"/>
      <c r="K4" s="225"/>
      <c r="L4" s="206"/>
    </row>
    <row r="5" s="205" customFormat="1" ht="69" customHeight="1" spans="1:12">
      <c r="A5" s="99">
        <f>ROW()-3</f>
        <v>2</v>
      </c>
      <c r="B5" s="150"/>
      <c r="C5" s="227" t="s">
        <v>572</v>
      </c>
      <c r="D5" s="6" t="s">
        <v>184</v>
      </c>
      <c r="E5" s="74" t="s">
        <v>167</v>
      </c>
      <c r="F5" s="74" t="s">
        <v>145</v>
      </c>
      <c r="G5" s="214" t="s">
        <v>606</v>
      </c>
      <c r="H5" s="74" t="s">
        <v>147</v>
      </c>
      <c r="I5" s="74">
        <v>2</v>
      </c>
      <c r="J5" s="234"/>
      <c r="K5" s="246" t="s">
        <v>574</v>
      </c>
      <c r="L5" s="205">
        <v>1</v>
      </c>
    </row>
    <row r="6" s="206" customFormat="1" ht="69" customHeight="1" spans="1:12">
      <c r="A6" s="99">
        <f>ROW()-3</f>
        <v>3</v>
      </c>
      <c r="B6" s="150"/>
      <c r="C6" s="228" t="s">
        <v>203</v>
      </c>
      <c r="D6" s="6" t="s">
        <v>184</v>
      </c>
      <c r="E6" s="6" t="s">
        <v>167</v>
      </c>
      <c r="F6" s="229"/>
      <c r="G6" s="7" t="s">
        <v>607</v>
      </c>
      <c r="H6" s="74" t="s">
        <v>147</v>
      </c>
      <c r="I6" s="74">
        <v>10</v>
      </c>
      <c r="J6" s="236"/>
      <c r="K6" s="246" t="s">
        <v>576</v>
      </c>
      <c r="L6" s="206">
        <v>1</v>
      </c>
    </row>
    <row r="7" s="206" customFormat="1" ht="69" customHeight="1" spans="1:12">
      <c r="A7" s="99">
        <f t="shared" ref="A7:A15" si="0">ROW()-3</f>
        <v>4</v>
      </c>
      <c r="B7" s="150"/>
      <c r="C7" s="227" t="s">
        <v>608</v>
      </c>
      <c r="D7" s="74" t="s">
        <v>184</v>
      </c>
      <c r="E7" s="74" t="s">
        <v>144</v>
      </c>
      <c r="F7" s="215" t="s">
        <v>581</v>
      </c>
      <c r="G7" s="230" t="s">
        <v>609</v>
      </c>
      <c r="H7" s="74" t="s">
        <v>147</v>
      </c>
      <c r="I7" s="6">
        <v>30</v>
      </c>
      <c r="J7" s="236"/>
      <c r="K7" s="247" t="s">
        <v>583</v>
      </c>
      <c r="L7" s="206">
        <v>1</v>
      </c>
    </row>
    <row r="8" s="206" customFormat="1" ht="69" customHeight="1" spans="1:12">
      <c r="A8" s="99">
        <f t="shared" si="0"/>
        <v>5</v>
      </c>
      <c r="B8" s="150"/>
      <c r="C8" s="228" t="s">
        <v>250</v>
      </c>
      <c r="D8" s="74" t="s">
        <v>184</v>
      </c>
      <c r="E8" s="74" t="s">
        <v>144</v>
      </c>
      <c r="F8" s="229"/>
      <c r="G8" s="231" t="s">
        <v>584</v>
      </c>
      <c r="H8" s="74" t="s">
        <v>147</v>
      </c>
      <c r="I8" s="74">
        <v>2</v>
      </c>
      <c r="J8" s="236"/>
      <c r="K8" s="247" t="s">
        <v>583</v>
      </c>
      <c r="L8" s="206">
        <v>2</v>
      </c>
    </row>
    <row r="9" s="205" customFormat="1" ht="69" customHeight="1" spans="1:12">
      <c r="A9" s="99">
        <f t="shared" si="0"/>
        <v>6</v>
      </c>
      <c r="B9" s="150"/>
      <c r="C9" s="228" t="s">
        <v>585</v>
      </c>
      <c r="D9" s="74" t="s">
        <v>184</v>
      </c>
      <c r="E9" s="74" t="s">
        <v>167</v>
      </c>
      <c r="F9" s="74" t="s">
        <v>161</v>
      </c>
      <c r="G9" s="214" t="s">
        <v>586</v>
      </c>
      <c r="H9" s="74" t="s">
        <v>147</v>
      </c>
      <c r="I9" s="74">
        <v>2</v>
      </c>
      <c r="J9" s="234"/>
      <c r="K9" s="247" t="s">
        <v>579</v>
      </c>
      <c r="L9" s="205">
        <v>3</v>
      </c>
    </row>
    <row r="10" s="223" customFormat="1" ht="69" customHeight="1" spans="1:12">
      <c r="A10" s="99">
        <f t="shared" si="0"/>
        <v>7</v>
      </c>
      <c r="B10" s="150"/>
      <c r="C10" s="228" t="s">
        <v>587</v>
      </c>
      <c r="D10" s="74" t="s">
        <v>161</v>
      </c>
      <c r="E10" s="74" t="s">
        <v>167</v>
      </c>
      <c r="F10" s="74"/>
      <c r="G10" s="214" t="s">
        <v>610</v>
      </c>
      <c r="H10" s="74" t="s">
        <v>147</v>
      </c>
      <c r="I10" s="74">
        <v>3</v>
      </c>
      <c r="J10" s="234"/>
      <c r="K10" s="247" t="s">
        <v>583</v>
      </c>
      <c r="L10" s="223">
        <v>3</v>
      </c>
    </row>
    <row r="11" s="223" customFormat="1" ht="69" customHeight="1" spans="1:12">
      <c r="A11" s="99">
        <f t="shared" si="0"/>
        <v>8</v>
      </c>
      <c r="B11" s="150"/>
      <c r="C11" s="228" t="s">
        <v>611</v>
      </c>
      <c r="D11" s="74" t="s">
        <v>184</v>
      </c>
      <c r="E11" s="74" t="s">
        <v>167</v>
      </c>
      <c r="F11" s="74"/>
      <c r="G11" s="214" t="s">
        <v>590</v>
      </c>
      <c r="H11" s="74"/>
      <c r="I11" s="74">
        <v>1</v>
      </c>
      <c r="J11" s="234"/>
      <c r="K11" s="247" t="s">
        <v>583</v>
      </c>
      <c r="L11" s="223">
        <v>3</v>
      </c>
    </row>
    <row r="12" s="223" customFormat="1" ht="69" customHeight="1" spans="1:12">
      <c r="A12" s="99">
        <f t="shared" si="0"/>
        <v>9</v>
      </c>
      <c r="B12" s="80"/>
      <c r="C12" s="228" t="s">
        <v>591</v>
      </c>
      <c r="D12" s="74" t="s">
        <v>430</v>
      </c>
      <c r="E12" s="74" t="s">
        <v>167</v>
      </c>
      <c r="F12" s="74"/>
      <c r="G12" s="214" t="s">
        <v>592</v>
      </c>
      <c r="H12" s="74"/>
      <c r="I12" s="74">
        <v>3</v>
      </c>
      <c r="J12" s="234"/>
      <c r="K12" s="247" t="s">
        <v>579</v>
      </c>
      <c r="L12" s="223">
        <v>3</v>
      </c>
    </row>
    <row r="13" s="223" customFormat="1" ht="76" customHeight="1" spans="1:12">
      <c r="A13" s="99">
        <f t="shared" si="0"/>
        <v>10</v>
      </c>
      <c r="B13" s="74" t="s">
        <v>593</v>
      </c>
      <c r="C13" s="227" t="s">
        <v>594</v>
      </c>
      <c r="D13" s="74" t="s">
        <v>595</v>
      </c>
      <c r="E13" s="74" t="s">
        <v>144</v>
      </c>
      <c r="F13" s="74" t="s">
        <v>145</v>
      </c>
      <c r="G13" s="230" t="s">
        <v>612</v>
      </c>
      <c r="H13" s="74" t="s">
        <v>147</v>
      </c>
      <c r="I13" s="74">
        <v>2</v>
      </c>
      <c r="J13" s="234"/>
      <c r="K13" s="247" t="s">
        <v>579</v>
      </c>
      <c r="L13" s="223">
        <v>1</v>
      </c>
    </row>
    <row r="14" s="223" customFormat="1" ht="76" customHeight="1" spans="1:12">
      <c r="A14" s="99">
        <f t="shared" si="0"/>
        <v>11</v>
      </c>
      <c r="B14" s="74"/>
      <c r="C14" s="227" t="s">
        <v>556</v>
      </c>
      <c r="D14" s="74" t="s">
        <v>184</v>
      </c>
      <c r="E14" s="74" t="s">
        <v>144</v>
      </c>
      <c r="F14" s="74" t="s">
        <v>145</v>
      </c>
      <c r="G14" s="230" t="s">
        <v>613</v>
      </c>
      <c r="H14" s="74" t="s">
        <v>147</v>
      </c>
      <c r="I14" s="74">
        <v>2</v>
      </c>
      <c r="J14" s="234"/>
      <c r="K14" s="247" t="s">
        <v>579</v>
      </c>
      <c r="L14" s="223">
        <v>1</v>
      </c>
    </row>
    <row r="15" s="223" customFormat="1" ht="76" customHeight="1" spans="1:12">
      <c r="A15" s="99">
        <f t="shared" si="0"/>
        <v>12</v>
      </c>
      <c r="B15" s="74"/>
      <c r="C15" s="227" t="s">
        <v>598</v>
      </c>
      <c r="D15" s="74" t="s">
        <v>184</v>
      </c>
      <c r="E15" s="74" t="s">
        <v>144</v>
      </c>
      <c r="F15" s="74" t="s">
        <v>145</v>
      </c>
      <c r="G15" s="214" t="s">
        <v>614</v>
      </c>
      <c r="H15" s="74" t="s">
        <v>147</v>
      </c>
      <c r="I15" s="74">
        <v>2</v>
      </c>
      <c r="J15" s="234"/>
      <c r="K15" s="247" t="s">
        <v>579</v>
      </c>
      <c r="L15" s="223">
        <v>1</v>
      </c>
    </row>
    <row r="16" ht="19" customHeight="1" spans="1:10">
      <c r="A16" s="218" t="s">
        <v>56</v>
      </c>
      <c r="B16" s="219"/>
      <c r="C16" s="233"/>
      <c r="D16" s="219"/>
      <c r="E16" s="219"/>
      <c r="F16" s="219"/>
      <c r="G16" s="219"/>
      <c r="H16" s="219"/>
      <c r="I16" s="220">
        <f>SUM(I4:I15)</f>
        <v>60</v>
      </c>
      <c r="J16" s="248"/>
    </row>
  </sheetData>
  <autoFilter ref="A2:J16">
    <extLst/>
  </autoFilter>
  <mergeCells count="11">
    <mergeCell ref="A1:J1"/>
    <mergeCell ref="D2:G2"/>
    <mergeCell ref="A16:H16"/>
    <mergeCell ref="A2:A3"/>
    <mergeCell ref="B2:B3"/>
    <mergeCell ref="B4:B12"/>
    <mergeCell ref="B13:B15"/>
    <mergeCell ref="C2:C3"/>
    <mergeCell ref="H2:H3"/>
    <mergeCell ref="I2:I3"/>
    <mergeCell ref="J2:J3"/>
  </mergeCells>
  <dataValidations count="3">
    <dataValidation type="list" allowBlank="1" showInputMessage="1" showErrorMessage="1" sqref="D6 D16 D1:D3 D17:D1048576">
      <formula1>"全日制硕士研究生及以上,全日制本科及以上,大学本科及以上,大学专科及以上,中专及以上,不限"</formula1>
    </dataValidation>
    <dataValidation type="list" allowBlank="1" showInputMessage="1" showErrorMessage="1" sqref="E6 E16 E1:E3 E17:E1048576">
      <formula1>"35岁及以下,40岁及以下,45岁及以下,50岁及以下,55岁及以下"</formula1>
    </dataValidation>
    <dataValidation type="list" allowBlank="1" showInputMessage="1" showErrorMessage="1" sqref="H6 H16 H1:H3 H17: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7" max="16383" man="1"/>
    <brk id="1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6"/>
  <sheetViews>
    <sheetView view="pageBreakPreview" zoomScale="115" zoomScaleNormal="70" workbookViewId="0">
      <pane xSplit="6" ySplit="3" topLeftCell="G7" activePane="bottomRight" state="frozen"/>
      <selection/>
      <selection pane="topRight"/>
      <selection pane="bottomLeft"/>
      <selection pane="bottomRight" activeCell="I8" sqref="I8"/>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3" customWidth="1"/>
    <col min="11" max="11" width="9" style="225"/>
    <col min="12" max="16384" width="9" style="206"/>
  </cols>
  <sheetData>
    <row r="1" ht="35" customHeight="1" spans="1:10">
      <c r="A1" s="210" t="s">
        <v>569</v>
      </c>
      <c r="B1" s="210"/>
      <c r="C1" s="210"/>
      <c r="D1" s="210"/>
      <c r="E1" s="210"/>
      <c r="F1" s="210"/>
      <c r="G1" s="211"/>
      <c r="H1" s="210"/>
      <c r="I1" s="210"/>
      <c r="J1" s="244"/>
    </row>
    <row r="2" ht="18" customHeight="1" spans="1:10">
      <c r="A2" s="212" t="s">
        <v>2</v>
      </c>
      <c r="B2" s="212" t="s">
        <v>126</v>
      </c>
      <c r="C2" s="226" t="s">
        <v>128</v>
      </c>
      <c r="D2" s="213" t="s">
        <v>129</v>
      </c>
      <c r="E2" s="213"/>
      <c r="F2" s="213"/>
      <c r="G2" s="212"/>
      <c r="H2" s="212" t="s">
        <v>130</v>
      </c>
      <c r="I2" s="212" t="s">
        <v>133</v>
      </c>
      <c r="J2" s="245" t="s">
        <v>136</v>
      </c>
    </row>
    <row r="3" ht="29" customHeight="1" spans="1:10">
      <c r="A3" s="212"/>
      <c r="B3" s="212"/>
      <c r="C3" s="226"/>
      <c r="D3" s="212" t="s">
        <v>137</v>
      </c>
      <c r="E3" s="212" t="s">
        <v>138</v>
      </c>
      <c r="F3" s="212" t="s">
        <v>139</v>
      </c>
      <c r="G3" s="212" t="s">
        <v>140</v>
      </c>
      <c r="H3" s="212"/>
      <c r="I3" s="212"/>
      <c r="J3" s="245"/>
    </row>
    <row r="4" customFormat="1" ht="69" customHeight="1" spans="1:12">
      <c r="A4" s="240">
        <v>1</v>
      </c>
      <c r="B4" s="150" t="s">
        <v>510</v>
      </c>
      <c r="C4" s="227" t="s">
        <v>23</v>
      </c>
      <c r="D4" s="6" t="s">
        <v>184</v>
      </c>
      <c r="E4" s="74" t="s">
        <v>167</v>
      </c>
      <c r="F4" s="74" t="s">
        <v>145</v>
      </c>
      <c r="G4" s="214" t="s">
        <v>605</v>
      </c>
      <c r="H4" s="74" t="s">
        <v>147</v>
      </c>
      <c r="I4" s="74">
        <v>1</v>
      </c>
      <c r="J4" s="245"/>
      <c r="K4" s="225"/>
      <c r="L4" s="206"/>
    </row>
    <row r="5" s="205" customFormat="1" ht="69" customHeight="1" spans="1:12">
      <c r="A5" s="99">
        <f t="shared" ref="A5:A15" si="0">ROW()-3</f>
        <v>2</v>
      </c>
      <c r="B5" s="150"/>
      <c r="C5" s="227" t="s">
        <v>572</v>
      </c>
      <c r="D5" s="6" t="s">
        <v>184</v>
      </c>
      <c r="E5" s="74" t="s">
        <v>167</v>
      </c>
      <c r="F5" s="74" t="s">
        <v>145</v>
      </c>
      <c r="G5" s="214" t="s">
        <v>615</v>
      </c>
      <c r="H5" s="74" t="s">
        <v>147</v>
      </c>
      <c r="I5" s="74">
        <v>5</v>
      </c>
      <c r="J5" s="234"/>
      <c r="K5" s="246" t="s">
        <v>574</v>
      </c>
      <c r="L5" s="205">
        <v>1</v>
      </c>
    </row>
    <row r="6" s="206" customFormat="1" ht="69" customHeight="1" spans="1:12">
      <c r="A6" s="99">
        <f t="shared" si="0"/>
        <v>3</v>
      </c>
      <c r="B6" s="150"/>
      <c r="C6" s="228" t="s">
        <v>203</v>
      </c>
      <c r="D6" s="6" t="s">
        <v>184</v>
      </c>
      <c r="E6" s="6" t="s">
        <v>167</v>
      </c>
      <c r="F6" s="229"/>
      <c r="G6" s="7" t="s">
        <v>616</v>
      </c>
      <c r="H6" s="74" t="s">
        <v>147</v>
      </c>
      <c r="I6" s="74">
        <v>8</v>
      </c>
      <c r="J6" s="236"/>
      <c r="K6" s="246" t="s">
        <v>576</v>
      </c>
      <c r="L6" s="206">
        <v>1</v>
      </c>
    </row>
    <row r="7" s="206" customFormat="1" ht="69" customHeight="1" spans="1:12">
      <c r="A7" s="99">
        <f t="shared" si="0"/>
        <v>4</v>
      </c>
      <c r="B7" s="150"/>
      <c r="C7" s="227" t="s">
        <v>608</v>
      </c>
      <c r="D7" s="74" t="s">
        <v>184</v>
      </c>
      <c r="E7" s="74" t="s">
        <v>144</v>
      </c>
      <c r="F7" s="215" t="s">
        <v>581</v>
      </c>
      <c r="G7" s="230" t="s">
        <v>609</v>
      </c>
      <c r="H7" s="74" t="s">
        <v>147</v>
      </c>
      <c r="I7" s="6">
        <v>20</v>
      </c>
      <c r="J7" s="236"/>
      <c r="K7" s="247" t="s">
        <v>583</v>
      </c>
      <c r="L7" s="206">
        <v>1</v>
      </c>
    </row>
    <row r="8" s="206" customFormat="1" ht="69" customHeight="1" spans="1:12">
      <c r="A8" s="99">
        <f t="shared" si="0"/>
        <v>5</v>
      </c>
      <c r="B8" s="150"/>
      <c r="C8" s="228" t="s">
        <v>250</v>
      </c>
      <c r="D8" s="74" t="s">
        <v>184</v>
      </c>
      <c r="E8" s="74" t="s">
        <v>144</v>
      </c>
      <c r="F8" s="229"/>
      <c r="G8" s="231" t="s">
        <v>584</v>
      </c>
      <c r="H8" s="74" t="s">
        <v>147</v>
      </c>
      <c r="I8" s="74">
        <v>2</v>
      </c>
      <c r="J8" s="236"/>
      <c r="K8" s="247" t="s">
        <v>583</v>
      </c>
      <c r="L8" s="206">
        <v>2</v>
      </c>
    </row>
    <row r="9" s="205" customFormat="1" ht="69" customHeight="1" spans="1:12">
      <c r="A9" s="99">
        <f t="shared" si="0"/>
        <v>6</v>
      </c>
      <c r="B9" s="150"/>
      <c r="C9" s="228" t="s">
        <v>585</v>
      </c>
      <c r="D9" s="74" t="s">
        <v>184</v>
      </c>
      <c r="E9" s="74" t="s">
        <v>167</v>
      </c>
      <c r="F9" s="74" t="s">
        <v>161</v>
      </c>
      <c r="G9" s="214" t="s">
        <v>586</v>
      </c>
      <c r="H9" s="74" t="s">
        <v>147</v>
      </c>
      <c r="I9" s="74">
        <v>2</v>
      </c>
      <c r="J9" s="234"/>
      <c r="K9" s="247" t="s">
        <v>579</v>
      </c>
      <c r="L9" s="205">
        <v>3</v>
      </c>
    </row>
    <row r="10" s="223" customFormat="1" ht="69" customHeight="1" spans="1:12">
      <c r="A10" s="99">
        <f t="shared" si="0"/>
        <v>7</v>
      </c>
      <c r="B10" s="150"/>
      <c r="C10" s="228" t="s">
        <v>587</v>
      </c>
      <c r="D10" s="74" t="s">
        <v>161</v>
      </c>
      <c r="E10" s="74" t="s">
        <v>167</v>
      </c>
      <c r="F10" s="74"/>
      <c r="G10" s="214" t="s">
        <v>610</v>
      </c>
      <c r="H10" s="74" t="s">
        <v>147</v>
      </c>
      <c r="I10" s="74">
        <v>3</v>
      </c>
      <c r="J10" s="234"/>
      <c r="K10" s="247" t="s">
        <v>583</v>
      </c>
      <c r="L10" s="223">
        <v>3</v>
      </c>
    </row>
    <row r="11" s="223" customFormat="1" ht="69" customHeight="1" spans="1:12">
      <c r="A11" s="99">
        <f t="shared" si="0"/>
        <v>8</v>
      </c>
      <c r="B11" s="150"/>
      <c r="C11" s="228" t="s">
        <v>611</v>
      </c>
      <c r="D11" s="74" t="s">
        <v>184</v>
      </c>
      <c r="E11" s="74" t="s">
        <v>167</v>
      </c>
      <c r="F11" s="74"/>
      <c r="G11" s="214" t="s">
        <v>590</v>
      </c>
      <c r="H11" s="74"/>
      <c r="I11" s="74">
        <v>1</v>
      </c>
      <c r="J11" s="234"/>
      <c r="K11" s="247" t="s">
        <v>583</v>
      </c>
      <c r="L11" s="223">
        <v>3</v>
      </c>
    </row>
    <row r="12" s="223" customFormat="1" ht="69" customHeight="1" spans="1:12">
      <c r="A12" s="99">
        <f t="shared" si="0"/>
        <v>9</v>
      </c>
      <c r="B12" s="80"/>
      <c r="C12" s="228" t="s">
        <v>591</v>
      </c>
      <c r="D12" s="74" t="s">
        <v>430</v>
      </c>
      <c r="E12" s="74" t="s">
        <v>167</v>
      </c>
      <c r="F12" s="74"/>
      <c r="G12" s="214" t="s">
        <v>592</v>
      </c>
      <c r="H12" s="74"/>
      <c r="I12" s="74">
        <v>3</v>
      </c>
      <c r="J12" s="234"/>
      <c r="K12" s="247" t="s">
        <v>579</v>
      </c>
      <c r="L12" s="223">
        <v>3</v>
      </c>
    </row>
    <row r="13" s="223" customFormat="1" ht="76" customHeight="1" spans="1:12">
      <c r="A13" s="99">
        <f t="shared" si="0"/>
        <v>10</v>
      </c>
      <c r="B13" s="74" t="s">
        <v>593</v>
      </c>
      <c r="C13" s="227" t="s">
        <v>594</v>
      </c>
      <c r="D13" s="74" t="s">
        <v>595</v>
      </c>
      <c r="E13" s="74" t="s">
        <v>144</v>
      </c>
      <c r="F13" s="74" t="s">
        <v>145</v>
      </c>
      <c r="G13" s="230" t="s">
        <v>612</v>
      </c>
      <c r="H13" s="74" t="s">
        <v>147</v>
      </c>
      <c r="I13" s="74">
        <v>2</v>
      </c>
      <c r="J13" s="234"/>
      <c r="K13" s="247" t="s">
        <v>579</v>
      </c>
      <c r="L13" s="223">
        <v>1</v>
      </c>
    </row>
    <row r="14" s="223" customFormat="1" ht="76" customHeight="1" spans="1:12">
      <c r="A14" s="99">
        <f t="shared" si="0"/>
        <v>11</v>
      </c>
      <c r="B14" s="74"/>
      <c r="C14" s="227" t="s">
        <v>556</v>
      </c>
      <c r="D14" s="74" t="s">
        <v>184</v>
      </c>
      <c r="E14" s="74" t="s">
        <v>144</v>
      </c>
      <c r="F14" s="74" t="s">
        <v>145</v>
      </c>
      <c r="G14" s="230" t="s">
        <v>617</v>
      </c>
      <c r="H14" s="74" t="s">
        <v>147</v>
      </c>
      <c r="I14" s="74">
        <v>1</v>
      </c>
      <c r="J14" s="234"/>
      <c r="K14" s="247" t="s">
        <v>579</v>
      </c>
      <c r="L14" s="223">
        <v>1</v>
      </c>
    </row>
    <row r="15" s="223" customFormat="1" ht="76" customHeight="1" spans="1:12">
      <c r="A15" s="99">
        <f t="shared" si="0"/>
        <v>12</v>
      </c>
      <c r="B15" s="74"/>
      <c r="C15" s="227" t="s">
        <v>598</v>
      </c>
      <c r="D15" s="74" t="s">
        <v>184</v>
      </c>
      <c r="E15" s="74" t="s">
        <v>144</v>
      </c>
      <c r="F15" s="74" t="s">
        <v>145</v>
      </c>
      <c r="G15" s="214" t="s">
        <v>618</v>
      </c>
      <c r="H15" s="74" t="s">
        <v>147</v>
      </c>
      <c r="I15" s="74">
        <v>2</v>
      </c>
      <c r="J15" s="234"/>
      <c r="K15" s="247" t="s">
        <v>579</v>
      </c>
      <c r="L15" s="223">
        <v>1</v>
      </c>
    </row>
    <row r="16" ht="19" customHeight="1" spans="1:10">
      <c r="A16" s="218" t="s">
        <v>56</v>
      </c>
      <c r="B16" s="219"/>
      <c r="C16" s="233"/>
      <c r="D16" s="219"/>
      <c r="E16" s="219"/>
      <c r="F16" s="219"/>
      <c r="G16" s="219"/>
      <c r="H16" s="219"/>
      <c r="I16" s="220">
        <f>SUM(I4:I15)</f>
        <v>50</v>
      </c>
      <c r="J16" s="248"/>
    </row>
  </sheetData>
  <autoFilter ref="A2:J16">
    <extLst/>
  </autoFilter>
  <mergeCells count="11">
    <mergeCell ref="A1:J1"/>
    <mergeCell ref="D2:G2"/>
    <mergeCell ref="A16:H16"/>
    <mergeCell ref="A2:A3"/>
    <mergeCell ref="B2:B3"/>
    <mergeCell ref="B4:B12"/>
    <mergeCell ref="B13:B15"/>
    <mergeCell ref="C2:C3"/>
    <mergeCell ref="H2:H3"/>
    <mergeCell ref="I2:I3"/>
    <mergeCell ref="J2:J3"/>
  </mergeCells>
  <dataValidations count="3">
    <dataValidation type="list" allowBlank="1" showInputMessage="1" showErrorMessage="1" sqref="D6 D16 D1:D3 D17:D1048576">
      <formula1>"全日制硕士研究生及以上,全日制本科及以上,大学本科及以上,大学专科及以上,中专及以上,不限"</formula1>
    </dataValidation>
    <dataValidation type="list" allowBlank="1" showInputMessage="1" showErrorMessage="1" sqref="E6 E16 E1:E3 E17:E1048576">
      <formula1>"35岁及以下,40岁及以下,45岁及以下,50岁及以下,55岁及以下"</formula1>
    </dataValidation>
    <dataValidation type="list" allowBlank="1" showInputMessage="1" showErrorMessage="1" sqref="H6 H16 H1:H3 H17: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7" max="16383" man="1"/>
    <brk id="17"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tabSelected="1" view="pageBreakPreview" zoomScaleNormal="70" workbookViewId="0">
      <selection activeCell="A3" sqref="A3"/>
    </sheetView>
  </sheetViews>
  <sheetFormatPr defaultColWidth="9" defaultRowHeight="14.25" outlineLevelCol="4"/>
  <cols>
    <col min="1" max="1" width="6.46666666666667" style="206" customWidth="1"/>
    <col min="2" max="2" width="11.1666666666667" style="206" customWidth="1"/>
    <col min="3" max="3" width="16.7166666666667" style="224" customWidth="1"/>
    <col min="4" max="4" width="119.316666666667" style="3" customWidth="1"/>
    <col min="5" max="5" width="8.18333333333333" style="206" customWidth="1"/>
    <col min="6" max="16384" width="9" style="206"/>
  </cols>
  <sheetData>
    <row r="1" s="206" customFormat="1" ht="35" customHeight="1" spans="1:5">
      <c r="A1" s="210" t="s">
        <v>619</v>
      </c>
      <c r="B1" s="210"/>
      <c r="C1" s="210"/>
      <c r="D1" s="211"/>
      <c r="E1" s="210"/>
    </row>
    <row r="2" s="206" customFormat="1" ht="51" customHeight="1" spans="1:5">
      <c r="A2" s="212" t="s">
        <v>2</v>
      </c>
      <c r="B2" s="212" t="s">
        <v>126</v>
      </c>
      <c r="C2" s="226" t="s">
        <v>128</v>
      </c>
      <c r="D2" s="239" t="s">
        <v>129</v>
      </c>
      <c r="E2" s="212" t="s">
        <v>133</v>
      </c>
    </row>
    <row r="3" customFormat="1" ht="85" customHeight="1" spans="1:5">
      <c r="A3" s="240">
        <f t="shared" ref="A3:A10" si="0">ROW()-2</f>
        <v>1</v>
      </c>
      <c r="B3" s="241" t="s">
        <v>510</v>
      </c>
      <c r="C3" s="227" t="s">
        <v>23</v>
      </c>
      <c r="D3" s="214" t="s">
        <v>620</v>
      </c>
      <c r="E3" s="74">
        <v>2</v>
      </c>
    </row>
    <row r="4" s="205" customFormat="1" ht="89" customHeight="1" spans="1:5">
      <c r="A4" s="240">
        <f t="shared" si="0"/>
        <v>2</v>
      </c>
      <c r="B4" s="241"/>
      <c r="C4" s="227" t="s">
        <v>153</v>
      </c>
      <c r="D4" s="214" t="s">
        <v>621</v>
      </c>
      <c r="E4" s="74">
        <v>5</v>
      </c>
    </row>
    <row r="5" s="206" customFormat="1" ht="84" customHeight="1" spans="1:5">
      <c r="A5" s="240">
        <f t="shared" si="0"/>
        <v>3</v>
      </c>
      <c r="B5" s="241"/>
      <c r="C5" s="227" t="s">
        <v>203</v>
      </c>
      <c r="D5" s="7" t="s">
        <v>622</v>
      </c>
      <c r="E5" s="74">
        <v>7</v>
      </c>
    </row>
    <row r="6" s="206" customFormat="1" ht="72" customHeight="1" spans="1:5">
      <c r="A6" s="240">
        <f t="shared" si="0"/>
        <v>4</v>
      </c>
      <c r="B6" s="241"/>
      <c r="C6" s="227" t="s">
        <v>608</v>
      </c>
      <c r="D6" s="214" t="s">
        <v>623</v>
      </c>
      <c r="E6" s="6">
        <v>19</v>
      </c>
    </row>
    <row r="7" s="205" customFormat="1" ht="61" customHeight="1" spans="1:5">
      <c r="A7" s="240">
        <f t="shared" si="0"/>
        <v>5</v>
      </c>
      <c r="B7" s="241"/>
      <c r="C7" s="227" t="s">
        <v>585</v>
      </c>
      <c r="D7" s="214" t="s">
        <v>624</v>
      </c>
      <c r="E7" s="74">
        <v>2</v>
      </c>
    </row>
    <row r="8" s="223" customFormat="1" ht="61" customHeight="1" spans="1:5">
      <c r="A8" s="240">
        <f t="shared" si="0"/>
        <v>6</v>
      </c>
      <c r="B8" s="241"/>
      <c r="C8" s="227" t="s">
        <v>587</v>
      </c>
      <c r="D8" s="214" t="s">
        <v>625</v>
      </c>
      <c r="E8" s="74">
        <v>3</v>
      </c>
    </row>
    <row r="9" s="223" customFormat="1" ht="75" customHeight="1" spans="1:5">
      <c r="A9" s="240">
        <f t="shared" si="0"/>
        <v>7</v>
      </c>
      <c r="B9" s="241"/>
      <c r="C9" s="227" t="s">
        <v>611</v>
      </c>
      <c r="D9" s="214" t="s">
        <v>626</v>
      </c>
      <c r="E9" s="74">
        <v>1</v>
      </c>
    </row>
    <row r="10" s="223" customFormat="1" ht="69" customHeight="1" spans="1:5">
      <c r="A10" s="240">
        <f t="shared" si="0"/>
        <v>8</v>
      </c>
      <c r="B10" s="242"/>
      <c r="C10" s="227" t="s">
        <v>627</v>
      </c>
      <c r="D10" s="214" t="s">
        <v>628</v>
      </c>
      <c r="E10" s="74">
        <v>3</v>
      </c>
    </row>
    <row r="11" s="223" customFormat="1" ht="29" customHeight="1" spans="1:5">
      <c r="A11" s="218" t="s">
        <v>56</v>
      </c>
      <c r="B11" s="219"/>
      <c r="C11" s="233"/>
      <c r="D11" s="219"/>
      <c r="E11" s="220">
        <f>SUM(E3:E10)</f>
        <v>42</v>
      </c>
    </row>
    <row r="12" s="223" customFormat="1" spans="1:5">
      <c r="A12" s="206"/>
      <c r="B12" s="206"/>
      <c r="C12" s="224"/>
      <c r="D12" s="3"/>
      <c r="E12" s="206"/>
    </row>
    <row r="13" s="223" customFormat="1" spans="1:5">
      <c r="A13" s="206"/>
      <c r="B13" s="206"/>
      <c r="C13" s="224"/>
      <c r="D13" s="3"/>
      <c r="E13" s="206"/>
    </row>
    <row r="14" s="223" customFormat="1" spans="1:5">
      <c r="A14" s="206"/>
      <c r="B14" s="206"/>
      <c r="C14" s="224"/>
      <c r="D14" s="3"/>
      <c r="E14" s="206"/>
    </row>
    <row r="15" s="223" customFormat="1" spans="1:5">
      <c r="A15" s="206"/>
      <c r="B15" s="206"/>
      <c r="C15" s="224"/>
      <c r="D15" s="3"/>
      <c r="E15" s="206"/>
    </row>
  </sheetData>
  <mergeCells count="3">
    <mergeCell ref="A1:E1"/>
    <mergeCell ref="A11:D11"/>
    <mergeCell ref="B3:B10"/>
  </mergeCells>
  <dataValidations count="1">
    <dataValidation type="list" allowBlank="1" showInputMessage="1" showErrorMessage="1" sqref="D2">
      <formula1>"全日制硕士研究生及以上,全日制本科及以上,大学本科及以上,大学专科及以上,中专及以上,不限"</formula1>
    </dataValidation>
  </dataValidations>
  <printOptions horizontalCentered="1"/>
  <pageMargins left="0.393055555555556" right="0.393055555555556" top="0.196527777777778" bottom="0.196527777777778" header="0.5" footer="0.5"/>
  <pageSetup paperSize="9" scale="87" fitToHeight="0" orientation="landscape" horizontalDpi="600"/>
  <headerFooter/>
  <rowBreaks count="2" manualBreakCount="2">
    <brk id="17" max="16383" man="1"/>
    <brk id="17"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3"/>
  <sheetViews>
    <sheetView view="pageBreakPreview" zoomScaleNormal="70" workbookViewId="0">
      <pane xSplit="6" ySplit="3" topLeftCell="G8" activePane="bottomRight" state="frozen"/>
      <selection/>
      <selection pane="topRight"/>
      <selection pane="bottomLeft"/>
      <selection pane="bottomRight" activeCell="E9" sqref="E9"/>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5"/>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6" t="s">
        <v>128</v>
      </c>
      <c r="D2" s="213" t="s">
        <v>129</v>
      </c>
      <c r="E2" s="213"/>
      <c r="F2" s="213"/>
      <c r="G2" s="212"/>
      <c r="H2" s="212" t="s">
        <v>130</v>
      </c>
      <c r="I2" s="212" t="s">
        <v>133</v>
      </c>
      <c r="J2" s="212" t="s">
        <v>136</v>
      </c>
    </row>
    <row r="3" ht="36" customHeight="1" spans="1:10">
      <c r="A3" s="212"/>
      <c r="B3" s="212"/>
      <c r="C3" s="226"/>
      <c r="D3" s="212" t="s">
        <v>137</v>
      </c>
      <c r="E3" s="212" t="s">
        <v>138</v>
      </c>
      <c r="F3" s="212" t="s">
        <v>139</v>
      </c>
      <c r="G3" s="212" t="s">
        <v>140</v>
      </c>
      <c r="H3" s="212"/>
      <c r="I3" s="212"/>
      <c r="J3" s="212"/>
    </row>
    <row r="4" s="205" customFormat="1" ht="63" customHeight="1" spans="1:12">
      <c r="A4" s="99">
        <f>ROW()-3</f>
        <v>1</v>
      </c>
      <c r="B4" s="148" t="s">
        <v>510</v>
      </c>
      <c r="C4" s="227" t="s">
        <v>23</v>
      </c>
      <c r="D4" s="6" t="s">
        <v>184</v>
      </c>
      <c r="E4" s="74" t="s">
        <v>167</v>
      </c>
      <c r="F4" s="74" t="s">
        <v>145</v>
      </c>
      <c r="G4" s="214" t="s">
        <v>605</v>
      </c>
      <c r="H4" s="74" t="s">
        <v>147</v>
      </c>
      <c r="I4" s="74">
        <v>1</v>
      </c>
      <c r="J4" s="234"/>
      <c r="K4" s="235" t="s">
        <v>571</v>
      </c>
      <c r="L4" s="74">
        <v>1</v>
      </c>
    </row>
    <row r="5" s="205" customFormat="1" ht="63" customHeight="1" spans="1:12">
      <c r="A5" s="99"/>
      <c r="B5" s="150"/>
      <c r="C5" s="227" t="s">
        <v>572</v>
      </c>
      <c r="D5" s="6" t="s">
        <v>184</v>
      </c>
      <c r="E5" s="74" t="s">
        <v>167</v>
      </c>
      <c r="F5" s="74" t="s">
        <v>145</v>
      </c>
      <c r="G5" s="214" t="s">
        <v>629</v>
      </c>
      <c r="H5" s="74" t="s">
        <v>147</v>
      </c>
      <c r="I5" s="74">
        <v>2</v>
      </c>
      <c r="J5" s="234"/>
      <c r="K5" s="235"/>
      <c r="L5" s="74"/>
    </row>
    <row r="6" s="206" customFormat="1" ht="72" customHeight="1" spans="1:12">
      <c r="A6" s="99">
        <f t="shared" ref="A6:A12" si="0">ROW()-3</f>
        <v>3</v>
      </c>
      <c r="B6" s="150"/>
      <c r="C6" s="228" t="s">
        <v>203</v>
      </c>
      <c r="D6" s="6" t="s">
        <v>184</v>
      </c>
      <c r="E6" s="6" t="s">
        <v>167</v>
      </c>
      <c r="F6" s="229"/>
      <c r="G6" s="7" t="s">
        <v>575</v>
      </c>
      <c r="H6" s="74" t="s">
        <v>147</v>
      </c>
      <c r="I6" s="74">
        <v>2</v>
      </c>
      <c r="J6" s="236"/>
      <c r="K6" s="225">
        <v>15</v>
      </c>
      <c r="L6" s="74">
        <v>1</v>
      </c>
    </row>
    <row r="7" s="206" customFormat="1" ht="61" customHeight="1" spans="1:12">
      <c r="A7" s="99">
        <f t="shared" si="0"/>
        <v>4</v>
      </c>
      <c r="B7" s="150"/>
      <c r="C7" s="227" t="s">
        <v>608</v>
      </c>
      <c r="D7" s="74" t="s">
        <v>184</v>
      </c>
      <c r="E7" s="74" t="s">
        <v>144</v>
      </c>
      <c r="F7" s="215" t="s">
        <v>581</v>
      </c>
      <c r="G7" s="230" t="s">
        <v>609</v>
      </c>
      <c r="H7" s="74" t="s">
        <v>147</v>
      </c>
      <c r="I7" s="6">
        <v>15</v>
      </c>
      <c r="J7" s="236"/>
      <c r="K7" s="225">
        <v>15</v>
      </c>
      <c r="L7" s="74">
        <v>1</v>
      </c>
    </row>
    <row r="8" s="206" customFormat="1" ht="72" customHeight="1" spans="1:12">
      <c r="A8" s="99">
        <f t="shared" si="0"/>
        <v>5</v>
      </c>
      <c r="B8" s="150"/>
      <c r="C8" s="228" t="s">
        <v>250</v>
      </c>
      <c r="D8" s="74" t="s">
        <v>184</v>
      </c>
      <c r="E8" s="74" t="s">
        <v>144</v>
      </c>
      <c r="F8" s="229"/>
      <c r="G8" s="231" t="s">
        <v>601</v>
      </c>
      <c r="H8" s="74" t="s">
        <v>147</v>
      </c>
      <c r="I8" s="74">
        <v>5</v>
      </c>
      <c r="J8" s="236"/>
      <c r="K8" s="225"/>
      <c r="L8" s="74">
        <v>2</v>
      </c>
    </row>
    <row r="9" s="207" customFormat="1" ht="72" customHeight="1" spans="1:12">
      <c r="A9" s="99">
        <f t="shared" si="0"/>
        <v>6</v>
      </c>
      <c r="B9" s="74" t="s">
        <v>42</v>
      </c>
      <c r="C9" s="227" t="s">
        <v>234</v>
      </c>
      <c r="D9" s="74" t="s">
        <v>184</v>
      </c>
      <c r="E9" s="74" t="s">
        <v>144</v>
      </c>
      <c r="F9" s="232" t="s">
        <v>602</v>
      </c>
      <c r="G9" s="231" t="s">
        <v>603</v>
      </c>
      <c r="H9" s="74" t="s">
        <v>147</v>
      </c>
      <c r="I9" s="6">
        <v>2</v>
      </c>
      <c r="J9" s="236"/>
      <c r="K9" s="237"/>
      <c r="L9" s="74">
        <v>1</v>
      </c>
    </row>
    <row r="10" s="223" customFormat="1" ht="75" customHeight="1" spans="1:12">
      <c r="A10" s="99">
        <f t="shared" si="0"/>
        <v>7</v>
      </c>
      <c r="B10" s="74" t="s">
        <v>604</v>
      </c>
      <c r="C10" s="227" t="s">
        <v>594</v>
      </c>
      <c r="D10" s="74" t="s">
        <v>595</v>
      </c>
      <c r="E10" s="74" t="s">
        <v>144</v>
      </c>
      <c r="F10" s="74" t="s">
        <v>145</v>
      </c>
      <c r="G10" s="230" t="s">
        <v>612</v>
      </c>
      <c r="H10" s="74" t="s">
        <v>147</v>
      </c>
      <c r="I10" s="74">
        <v>1</v>
      </c>
      <c r="J10" s="234"/>
      <c r="K10" s="238"/>
      <c r="L10" s="74">
        <v>1</v>
      </c>
    </row>
    <row r="11" s="223" customFormat="1" ht="73" customHeight="1" spans="1:12">
      <c r="A11" s="99">
        <f t="shared" si="0"/>
        <v>8</v>
      </c>
      <c r="B11" s="74"/>
      <c r="C11" s="227" t="s">
        <v>556</v>
      </c>
      <c r="D11" s="74" t="s">
        <v>184</v>
      </c>
      <c r="E11" s="74" t="s">
        <v>144</v>
      </c>
      <c r="F11" s="74" t="s">
        <v>145</v>
      </c>
      <c r="G11" s="230" t="s">
        <v>613</v>
      </c>
      <c r="H11" s="74" t="s">
        <v>147</v>
      </c>
      <c r="I11" s="74">
        <v>1</v>
      </c>
      <c r="J11" s="234"/>
      <c r="K11" s="238"/>
      <c r="L11" s="74">
        <v>1</v>
      </c>
    </row>
    <row r="12" s="223" customFormat="1" ht="79" customHeight="1" spans="1:12">
      <c r="A12" s="99">
        <f t="shared" si="0"/>
        <v>9</v>
      </c>
      <c r="B12" s="74"/>
      <c r="C12" s="227" t="s">
        <v>598</v>
      </c>
      <c r="D12" s="74" t="s">
        <v>184</v>
      </c>
      <c r="E12" s="74" t="s">
        <v>144</v>
      </c>
      <c r="F12" s="74" t="s">
        <v>145</v>
      </c>
      <c r="G12" s="214" t="s">
        <v>614</v>
      </c>
      <c r="H12" s="74" t="s">
        <v>147</v>
      </c>
      <c r="I12" s="74">
        <v>1</v>
      </c>
      <c r="J12" s="234"/>
      <c r="K12" s="238"/>
      <c r="L12" s="74">
        <v>1</v>
      </c>
    </row>
    <row r="13" ht="30" customHeight="1" spans="1:10">
      <c r="A13" s="218" t="s">
        <v>56</v>
      </c>
      <c r="B13" s="219"/>
      <c r="C13" s="233"/>
      <c r="D13" s="219"/>
      <c r="E13" s="219"/>
      <c r="F13" s="219"/>
      <c r="G13" s="219"/>
      <c r="H13" s="219"/>
      <c r="I13" s="220">
        <f>SUM(I4:I12)</f>
        <v>30</v>
      </c>
      <c r="J13" s="220"/>
    </row>
  </sheetData>
  <autoFilter ref="A2:J13">
    <extLst/>
  </autoFilter>
  <mergeCells count="11">
    <mergeCell ref="A1:J1"/>
    <mergeCell ref="D2:G2"/>
    <mergeCell ref="A13:H13"/>
    <mergeCell ref="A2:A3"/>
    <mergeCell ref="B2:B3"/>
    <mergeCell ref="B4:B8"/>
    <mergeCell ref="B10:B12"/>
    <mergeCell ref="C2:C3"/>
    <mergeCell ref="H2:H3"/>
    <mergeCell ref="I2:I3"/>
    <mergeCell ref="J2:J3"/>
  </mergeCells>
  <dataValidations count="3">
    <dataValidation type="list" allowBlank="1" showInputMessage="1" showErrorMessage="1" sqref="D6 D9 D13 D1:D3 D14:D1048576">
      <formula1>"全日制硕士研究生及以上,全日制本科及以上,大学本科及以上,大学专科及以上,中专及以上,不限"</formula1>
    </dataValidation>
    <dataValidation type="list" allowBlank="1" showInputMessage="1" showErrorMessage="1" sqref="E6 E9 E13 E1:E3 E14:E1048576">
      <formula1>"35岁及以下,40岁及以下,45岁及以下,50岁及以下,55岁及以下"</formula1>
    </dataValidation>
    <dataValidation type="list" allowBlank="1" showInputMessage="1" showErrorMessage="1" sqref="H6 H13 H1:H3 H14: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3"/>
  <sheetViews>
    <sheetView view="pageBreakPreview" zoomScale="85" zoomScaleNormal="70" workbookViewId="0">
      <pane xSplit="6" ySplit="3" topLeftCell="G4" activePane="bottomRight" state="frozen"/>
      <selection/>
      <selection pane="topRight"/>
      <selection pane="bottomLeft"/>
      <selection pane="bottomRight" activeCell="G5" sqref="G5"/>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5"/>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6" t="s">
        <v>128</v>
      </c>
      <c r="D2" s="213" t="s">
        <v>129</v>
      </c>
      <c r="E2" s="213"/>
      <c r="F2" s="213"/>
      <c r="G2" s="212"/>
      <c r="H2" s="212" t="s">
        <v>130</v>
      </c>
      <c r="I2" s="212" t="s">
        <v>133</v>
      </c>
      <c r="J2" s="212" t="s">
        <v>136</v>
      </c>
    </row>
    <row r="3" ht="36" customHeight="1" spans="1:10">
      <c r="A3" s="212"/>
      <c r="B3" s="212"/>
      <c r="C3" s="226"/>
      <c r="D3" s="212" t="s">
        <v>137</v>
      </c>
      <c r="E3" s="212" t="s">
        <v>138</v>
      </c>
      <c r="F3" s="212" t="s">
        <v>139</v>
      </c>
      <c r="G3" s="212" t="s">
        <v>140</v>
      </c>
      <c r="H3" s="212"/>
      <c r="I3" s="212"/>
      <c r="J3" s="212"/>
    </row>
    <row r="4" s="205" customFormat="1" ht="63" customHeight="1" spans="1:12">
      <c r="A4" s="99">
        <f t="shared" ref="A4:A12" si="0">ROW()-3</f>
        <v>1</v>
      </c>
      <c r="B4" s="148" t="s">
        <v>510</v>
      </c>
      <c r="C4" s="227" t="s">
        <v>23</v>
      </c>
      <c r="D4" s="6" t="s">
        <v>184</v>
      </c>
      <c r="E4" s="74" t="s">
        <v>167</v>
      </c>
      <c r="F4" s="74" t="s">
        <v>145</v>
      </c>
      <c r="G4" s="214" t="s">
        <v>605</v>
      </c>
      <c r="H4" s="74" t="s">
        <v>147</v>
      </c>
      <c r="I4" s="74">
        <v>1</v>
      </c>
      <c r="J4" s="234"/>
      <c r="K4" s="235" t="s">
        <v>571</v>
      </c>
      <c r="L4" s="74">
        <v>1</v>
      </c>
    </row>
    <row r="5" s="205" customFormat="1" ht="63" customHeight="1" spans="1:12">
      <c r="A5" s="99">
        <v>2</v>
      </c>
      <c r="B5" s="150"/>
      <c r="C5" s="227" t="s">
        <v>572</v>
      </c>
      <c r="D5" s="6" t="s">
        <v>184</v>
      </c>
      <c r="E5" s="74" t="s">
        <v>167</v>
      </c>
      <c r="F5" s="74" t="s">
        <v>145</v>
      </c>
      <c r="G5" s="214" t="s">
        <v>630</v>
      </c>
      <c r="H5" s="74" t="s">
        <v>147</v>
      </c>
      <c r="I5" s="74">
        <v>2</v>
      </c>
      <c r="J5" s="234"/>
      <c r="K5" s="235"/>
      <c r="L5" s="74"/>
    </row>
    <row r="6" s="206" customFormat="1" ht="72" customHeight="1" spans="1:12">
      <c r="A6" s="99">
        <f t="shared" si="0"/>
        <v>3</v>
      </c>
      <c r="B6" s="150"/>
      <c r="C6" s="228" t="s">
        <v>203</v>
      </c>
      <c r="D6" s="6" t="s">
        <v>184</v>
      </c>
      <c r="E6" s="6" t="s">
        <v>167</v>
      </c>
      <c r="F6" s="229"/>
      <c r="G6" s="7" t="s">
        <v>575</v>
      </c>
      <c r="H6" s="74" t="s">
        <v>147</v>
      </c>
      <c r="I6" s="74">
        <v>4</v>
      </c>
      <c r="J6" s="236"/>
      <c r="K6" s="225">
        <v>15</v>
      </c>
      <c r="L6" s="74">
        <v>1</v>
      </c>
    </row>
    <row r="7" s="206" customFormat="1" ht="61" customHeight="1" spans="1:12">
      <c r="A7" s="99">
        <f t="shared" si="0"/>
        <v>4</v>
      </c>
      <c r="B7" s="150"/>
      <c r="C7" s="227" t="s">
        <v>608</v>
      </c>
      <c r="D7" s="74" t="s">
        <v>184</v>
      </c>
      <c r="E7" s="74" t="s">
        <v>144</v>
      </c>
      <c r="F7" s="215" t="s">
        <v>581</v>
      </c>
      <c r="G7" s="230" t="s">
        <v>631</v>
      </c>
      <c r="H7" s="74" t="s">
        <v>147</v>
      </c>
      <c r="I7" s="6">
        <v>22</v>
      </c>
      <c r="J7" s="236"/>
      <c r="K7" s="225">
        <v>15</v>
      </c>
      <c r="L7" s="74">
        <v>1</v>
      </c>
    </row>
    <row r="8" s="206" customFormat="1" ht="72" customHeight="1" spans="1:12">
      <c r="A8" s="99">
        <f t="shared" si="0"/>
        <v>5</v>
      </c>
      <c r="B8" s="150"/>
      <c r="C8" s="228" t="s">
        <v>250</v>
      </c>
      <c r="D8" s="74" t="s">
        <v>184</v>
      </c>
      <c r="E8" s="74" t="s">
        <v>144</v>
      </c>
      <c r="F8" s="229"/>
      <c r="G8" s="231" t="s">
        <v>601</v>
      </c>
      <c r="H8" s="74" t="s">
        <v>147</v>
      </c>
      <c r="I8" s="74">
        <v>5</v>
      </c>
      <c r="J8" s="236"/>
      <c r="K8" s="225"/>
      <c r="L8" s="74">
        <v>2</v>
      </c>
    </row>
    <row r="9" s="207" customFormat="1" ht="72" customHeight="1" spans="1:12">
      <c r="A9" s="99">
        <f t="shared" si="0"/>
        <v>6</v>
      </c>
      <c r="B9" s="74" t="s">
        <v>42</v>
      </c>
      <c r="C9" s="227" t="s">
        <v>234</v>
      </c>
      <c r="D9" s="74" t="s">
        <v>184</v>
      </c>
      <c r="E9" s="74" t="s">
        <v>144</v>
      </c>
      <c r="F9" s="232" t="s">
        <v>602</v>
      </c>
      <c r="G9" s="231" t="s">
        <v>603</v>
      </c>
      <c r="H9" s="74" t="s">
        <v>147</v>
      </c>
      <c r="I9" s="6">
        <v>2</v>
      </c>
      <c r="J9" s="236"/>
      <c r="K9" s="237"/>
      <c r="L9" s="74">
        <v>1</v>
      </c>
    </row>
    <row r="10" s="223" customFormat="1" ht="75" customHeight="1" spans="1:12">
      <c r="A10" s="99">
        <f t="shared" si="0"/>
        <v>7</v>
      </c>
      <c r="B10" s="74" t="s">
        <v>604</v>
      </c>
      <c r="C10" s="227" t="s">
        <v>594</v>
      </c>
      <c r="D10" s="74" t="s">
        <v>595</v>
      </c>
      <c r="E10" s="74" t="s">
        <v>144</v>
      </c>
      <c r="F10" s="74" t="s">
        <v>145</v>
      </c>
      <c r="G10" s="230" t="s">
        <v>612</v>
      </c>
      <c r="H10" s="74" t="s">
        <v>147</v>
      </c>
      <c r="I10" s="74">
        <v>1</v>
      </c>
      <c r="J10" s="234"/>
      <c r="K10" s="238"/>
      <c r="L10" s="74">
        <v>1</v>
      </c>
    </row>
    <row r="11" s="223" customFormat="1" ht="73" customHeight="1" spans="1:12">
      <c r="A11" s="99">
        <f t="shared" si="0"/>
        <v>8</v>
      </c>
      <c r="B11" s="74"/>
      <c r="C11" s="227" t="s">
        <v>556</v>
      </c>
      <c r="D11" s="74" t="s">
        <v>184</v>
      </c>
      <c r="E11" s="74" t="s">
        <v>144</v>
      </c>
      <c r="F11" s="74" t="s">
        <v>145</v>
      </c>
      <c r="G11" s="230" t="s">
        <v>617</v>
      </c>
      <c r="H11" s="74" t="s">
        <v>147</v>
      </c>
      <c r="I11" s="74">
        <v>2</v>
      </c>
      <c r="J11" s="234"/>
      <c r="K11" s="238"/>
      <c r="L11" s="74">
        <v>1</v>
      </c>
    </row>
    <row r="12" s="223" customFormat="1" ht="79" customHeight="1" spans="1:12">
      <c r="A12" s="99">
        <f t="shared" si="0"/>
        <v>9</v>
      </c>
      <c r="B12" s="74"/>
      <c r="C12" s="227" t="s">
        <v>598</v>
      </c>
      <c r="D12" s="74" t="s">
        <v>184</v>
      </c>
      <c r="E12" s="74" t="s">
        <v>144</v>
      </c>
      <c r="F12" s="74" t="s">
        <v>145</v>
      </c>
      <c r="G12" s="214" t="s">
        <v>618</v>
      </c>
      <c r="H12" s="74" t="s">
        <v>147</v>
      </c>
      <c r="I12" s="74">
        <v>1</v>
      </c>
      <c r="J12" s="234"/>
      <c r="K12" s="238"/>
      <c r="L12" s="74">
        <v>1</v>
      </c>
    </row>
    <row r="13" ht="30" customHeight="1" spans="1:10">
      <c r="A13" s="218" t="s">
        <v>56</v>
      </c>
      <c r="B13" s="219"/>
      <c r="C13" s="233"/>
      <c r="D13" s="219"/>
      <c r="E13" s="219"/>
      <c r="F13" s="219"/>
      <c r="G13" s="219"/>
      <c r="H13" s="219"/>
      <c r="I13" s="220">
        <f>SUM(I4:I12)</f>
        <v>40</v>
      </c>
      <c r="J13" s="220"/>
    </row>
  </sheetData>
  <autoFilter ref="A2:J13">
    <extLst/>
  </autoFilter>
  <mergeCells count="11">
    <mergeCell ref="A1:J1"/>
    <mergeCell ref="D2:G2"/>
    <mergeCell ref="A13:H13"/>
    <mergeCell ref="A2:A3"/>
    <mergeCell ref="B2:B3"/>
    <mergeCell ref="B4:B8"/>
    <mergeCell ref="B10:B12"/>
    <mergeCell ref="C2:C3"/>
    <mergeCell ref="H2:H3"/>
    <mergeCell ref="I2:I3"/>
    <mergeCell ref="J2:J3"/>
  </mergeCells>
  <dataValidations count="3">
    <dataValidation type="list" allowBlank="1" showInputMessage="1" showErrorMessage="1" sqref="D6 D9 D13 D1:D3 D14:D1048576">
      <formula1>"全日制硕士研究生及以上,全日制本科及以上,大学本科及以上,大学专科及以上,中专及以上,不限"</formula1>
    </dataValidation>
    <dataValidation type="list" allowBlank="1" showInputMessage="1" showErrorMessage="1" sqref="E6 E9 E13 E1:E3 E14:E1048576">
      <formula1>"35岁及以下,40岁及以下,45岁及以下,50岁及以下,55岁及以下"</formula1>
    </dataValidation>
    <dataValidation type="list" allowBlank="1" showInputMessage="1" showErrorMessage="1" sqref="H6 H13 H1:H3 H14: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总表</vt:lpstr>
      <vt:lpstr>分解表</vt:lpstr>
      <vt:lpstr>0605社招</vt:lpstr>
      <vt:lpstr>0605遴选 </vt:lpstr>
      <vt:lpstr>0606社招</vt:lpstr>
      <vt:lpstr>0608社招</vt:lpstr>
      <vt:lpstr>社招</vt:lpstr>
      <vt:lpstr>0606遴选</vt:lpstr>
      <vt:lpstr>0608遴选</vt:lpstr>
      <vt:lpstr>遴选2</vt:lpstr>
      <vt:lpstr>任职资格体系</vt:lpstr>
      <vt:lpstr>核定表简表</vt:lpstr>
      <vt:lpstr>简表 (3)</vt:lpstr>
      <vt:lpstr>人才培养目标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刘嘉星</cp:lastModifiedBy>
  <dcterms:created xsi:type="dcterms:W3CDTF">2006-09-16T00:00:00Z</dcterms:created>
  <dcterms:modified xsi:type="dcterms:W3CDTF">2024-07-10T11:10:49Z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E52B92EBE88C45419F7B5C9BF64DC24E_13</vt:lpwstr>
  </property>
</Properties>
</file>